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G:\Transparencia Web\"/>
    </mc:Choice>
  </mc:AlternateContent>
  <xr:revisionPtr revIDLastSave="0" documentId="13_ncr:1_{E364B913-54DE-42BA-8BBE-A6CF9512D14F}" xr6:coauthVersionLast="47" xr6:coauthVersionMax="47" xr10:uidLastSave="{00000000-0000-0000-0000-000000000000}"/>
  <bookViews>
    <workbookView xWindow="-120" yWindow="-120" windowWidth="19440" windowHeight="15000" tabRatio="607" xr2:uid="{00000000-000D-0000-FFFF-FFFF00000000}"/>
  </bookViews>
  <sheets>
    <sheet name="Contratos" sheetId="4" r:id="rId1"/>
    <sheet name="Convenios" sheetId="3" r:id="rId2"/>
    <sheet name="Contratos menores" sheetId="2" r:id="rId3"/>
  </sheets>
  <definedNames>
    <definedName name="_xlnm._FilterDatabase" localSheetId="0" hidden="1">Contratos!$A$4:$Z$35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3" l="1"/>
  <c r="U129" i="2"/>
  <c r="V129" i="2" s="1"/>
  <c r="L129" i="2"/>
  <c r="U128" i="2"/>
  <c r="V128" i="2" s="1"/>
  <c r="L128" i="2"/>
  <c r="U127" i="2"/>
  <c r="V127" i="2" s="1"/>
  <c r="L127" i="2"/>
  <c r="U126" i="2"/>
  <c r="V126" i="2" s="1"/>
  <c r="U125" i="2"/>
  <c r="V125" i="2" s="1"/>
  <c r="L125" i="2"/>
  <c r="U124" i="2"/>
  <c r="V124" i="2" s="1"/>
  <c r="L124" i="2"/>
  <c r="U123" i="2"/>
  <c r="V123" i="2" s="1"/>
  <c r="L123" i="2"/>
  <c r="V122" i="2"/>
  <c r="L122" i="2"/>
  <c r="V121" i="2"/>
  <c r="L121" i="2"/>
  <c r="U120" i="2"/>
  <c r="V120" i="2" s="1"/>
  <c r="L120" i="2"/>
  <c r="U119" i="2"/>
  <c r="V119" i="2" s="1"/>
  <c r="U118" i="2"/>
  <c r="V118" i="2" s="1"/>
  <c r="L118" i="2"/>
  <c r="U117" i="2"/>
  <c r="V117" i="2" s="1"/>
  <c r="L117" i="2"/>
  <c r="U116" i="2"/>
  <c r="V116" i="2" s="1"/>
  <c r="U115" i="2"/>
  <c r="V115" i="2" s="1"/>
  <c r="L115" i="2"/>
  <c r="U114" i="2"/>
  <c r="V114" i="2" s="1"/>
  <c r="L114" i="2"/>
  <c r="U113" i="2"/>
  <c r="V113" i="2" s="1"/>
  <c r="U112" i="2"/>
  <c r="V112" i="2" s="1"/>
  <c r="U111" i="2"/>
  <c r="V111" i="2" s="1"/>
  <c r="L111" i="2"/>
  <c r="V110" i="2"/>
  <c r="U110" i="2"/>
  <c r="U109" i="2"/>
  <c r="V109" i="2" s="1"/>
  <c r="I109" i="2"/>
  <c r="U108" i="2"/>
  <c r="V108" i="2" s="1"/>
  <c r="L108" i="2"/>
  <c r="U107" i="2"/>
  <c r="V107" i="2" s="1"/>
  <c r="L107" i="2"/>
  <c r="U106" i="2"/>
  <c r="V106" i="2" s="1"/>
  <c r="L106" i="2"/>
  <c r="U105" i="2"/>
  <c r="V105" i="2" s="1"/>
  <c r="L105" i="2"/>
  <c r="U104" i="2"/>
  <c r="V104" i="2" s="1"/>
  <c r="U103" i="2"/>
  <c r="V103" i="2" s="1"/>
  <c r="L103" i="2"/>
  <c r="U102" i="2"/>
  <c r="V102" i="2" s="1"/>
  <c r="L102" i="2"/>
  <c r="U101" i="2"/>
  <c r="V101" i="2" s="1"/>
  <c r="L101" i="2"/>
  <c r="U100" i="2"/>
  <c r="V100" i="2" s="1"/>
  <c r="U99" i="2"/>
  <c r="V99" i="2" s="1"/>
  <c r="U98" i="2"/>
  <c r="V98" i="2" s="1"/>
  <c r="L98" i="2"/>
  <c r="U97" i="2"/>
  <c r="V97" i="2" s="1"/>
  <c r="L97" i="2"/>
  <c r="U96" i="2"/>
  <c r="V96" i="2" s="1"/>
  <c r="L96" i="2"/>
  <c r="U95" i="2"/>
  <c r="V95" i="2" s="1"/>
  <c r="L95" i="2"/>
  <c r="U94" i="2"/>
  <c r="V94" i="2" s="1"/>
  <c r="U93" i="2"/>
  <c r="V93" i="2" s="1"/>
  <c r="U92" i="2"/>
  <c r="V92" i="2" s="1"/>
  <c r="U91" i="2"/>
  <c r="V91" i="2" s="1"/>
  <c r="U90" i="2"/>
  <c r="V90" i="2" s="1"/>
  <c r="L90" i="2"/>
  <c r="U89" i="2"/>
  <c r="V89" i="2" s="1"/>
  <c r="L89" i="2"/>
  <c r="U88" i="2"/>
  <c r="V88" i="2" s="1"/>
  <c r="U87" i="2"/>
  <c r="V87" i="2" s="1"/>
  <c r="U86" i="2"/>
  <c r="V86" i="2" s="1"/>
  <c r="L86" i="2"/>
  <c r="Y69" i="4"/>
  <c r="Z69" i="4" s="1"/>
  <c r="Y68" i="4"/>
  <c r="Z68" i="4" s="1"/>
  <c r="Y67" i="4"/>
  <c r="Z67" i="4" s="1"/>
  <c r="Y66" i="4"/>
  <c r="Z66" i="4" s="1"/>
  <c r="Y65" i="4"/>
  <c r="Z65" i="4" s="1"/>
  <c r="Y64" i="4"/>
  <c r="Z64" i="4" s="1"/>
  <c r="P64" i="4"/>
  <c r="Y63" i="4"/>
  <c r="Z63" i="4" s="1"/>
  <c r="Y62" i="4"/>
  <c r="Z62" i="4" s="1"/>
  <c r="Y61" i="4"/>
  <c r="Z61" i="4" s="1"/>
  <c r="Y60" i="4"/>
  <c r="Z60" i="4" s="1"/>
  <c r="O60" i="4"/>
  <c r="P60" i="4" s="1"/>
  <c r="Y59" i="4"/>
  <c r="Z59" i="4" s="1"/>
  <c r="P59" i="4"/>
  <c r="Y58" i="4"/>
  <c r="Z58" i="4" s="1"/>
  <c r="P58" i="4"/>
  <c r="Y57" i="4"/>
  <c r="Z57" i="4" s="1"/>
  <c r="P57" i="4"/>
  <c r="Y56" i="4"/>
  <c r="Z56" i="4" s="1"/>
  <c r="P56" i="4"/>
  <c r="Y55" i="4"/>
  <c r="Z55" i="4" s="1"/>
  <c r="P55" i="4"/>
  <c r="Y54" i="4"/>
  <c r="Z54" i="4" s="1"/>
  <c r="O54" i="4"/>
  <c r="P54" i="4" s="1"/>
  <c r="Y53" i="4"/>
  <c r="Z53" i="4" s="1"/>
  <c r="Y52" i="4"/>
  <c r="Z52" i="4" s="1"/>
  <c r="O52" i="4"/>
  <c r="P52" i="4" s="1"/>
  <c r="Y51" i="4"/>
  <c r="Z51" i="4" s="1"/>
  <c r="P51" i="4"/>
  <c r="Y50" i="4"/>
  <c r="Z50" i="4" s="1"/>
  <c r="O50" i="4"/>
  <c r="P50" i="4" s="1"/>
  <c r="Y49" i="4"/>
  <c r="Z49" i="4" s="1"/>
  <c r="P49" i="4"/>
  <c r="Y48" i="4"/>
  <c r="Z48" i="4" s="1"/>
  <c r="I48" i="4"/>
  <c r="Y47" i="4"/>
  <c r="Z47" i="4" s="1"/>
  <c r="Y46" i="4"/>
  <c r="Z46" i="4" s="1"/>
  <c r="Y45" i="4"/>
  <c r="Z45" i="4" s="1"/>
  <c r="I45" i="4"/>
  <c r="Y44" i="4"/>
  <c r="Z44" i="4" s="1"/>
  <c r="P44" i="4"/>
  <c r="Y43" i="4"/>
  <c r="Z43" i="4" s="1"/>
  <c r="I43" i="4"/>
  <c r="O43" i="4" s="1"/>
  <c r="W72" i="4"/>
  <c r="Y72" i="4" s="1"/>
  <c r="Z72" i="4" s="1"/>
  <c r="Y71" i="4"/>
  <c r="Z71" i="4" s="1"/>
  <c r="I71" i="4"/>
  <c r="P71" i="4" s="1"/>
  <c r="Y70" i="4"/>
  <c r="Z70" i="4" s="1"/>
  <c r="P70" i="4"/>
  <c r="I70" i="4"/>
  <c r="P43" i="4" l="1"/>
  <c r="O40" i="4" l="1"/>
  <c r="P40" i="4" s="1"/>
  <c r="O39" i="4"/>
  <c r="P39" i="4" s="1"/>
  <c r="O36" i="4"/>
  <c r="P36" i="4" s="1"/>
  <c r="O13" i="4"/>
  <c r="I33" i="4"/>
  <c r="I15" i="4"/>
  <c r="I34" i="4"/>
  <c r="O31" i="4"/>
  <c r="I35" i="4"/>
  <c r="P35" i="4" s="1"/>
  <c r="K82" i="2"/>
  <c r="K18" i="2"/>
  <c r="K73" i="2"/>
  <c r="Y40" i="4" l="1"/>
  <c r="Z40" i="4" s="1"/>
  <c r="Y39" i="4"/>
  <c r="Z39" i="4" s="1"/>
  <c r="P28" i="4"/>
  <c r="P33" i="4"/>
  <c r="O22" i="4"/>
  <c r="I22" i="4" s="1"/>
  <c r="Y36" i="4" l="1"/>
  <c r="Z36" i="4" s="1"/>
  <c r="Y37" i="4"/>
  <c r="Z37" i="4" s="1"/>
  <c r="Y38" i="4"/>
  <c r="Z38" i="4" s="1"/>
  <c r="P37" i="4"/>
  <c r="Y7" i="4"/>
  <c r="Z7" i="4" s="1"/>
  <c r="O7" i="4"/>
  <c r="P7" i="4" s="1"/>
  <c r="Y32" i="4"/>
  <c r="Z32" i="4" s="1"/>
  <c r="O32" i="4"/>
  <c r="P32" i="4" s="1"/>
  <c r="Y30" i="4"/>
  <c r="Z30" i="4" s="1"/>
  <c r="P30" i="4"/>
  <c r="Y29" i="4"/>
  <c r="Z29" i="4" s="1"/>
  <c r="P29" i="4"/>
  <c r="Y28" i="4"/>
  <c r="Z28" i="4" s="1"/>
  <c r="Y20" i="4"/>
  <c r="Z20" i="4" s="1"/>
  <c r="I20" i="4"/>
  <c r="Y23" i="4"/>
  <c r="Z23" i="4" s="1"/>
  <c r="Y25" i="4"/>
  <c r="Z25" i="4" s="1"/>
  <c r="P25" i="4"/>
  <c r="Y13" i="4"/>
  <c r="Z13" i="4" s="1"/>
  <c r="P13" i="4"/>
  <c r="Y27" i="4"/>
  <c r="Z27" i="4" s="1"/>
  <c r="O27" i="4"/>
  <c r="P27" i="4" s="1"/>
  <c r="Y21" i="4"/>
  <c r="Z21" i="4" s="1"/>
  <c r="O21" i="4"/>
  <c r="P21" i="4" s="1"/>
  <c r="Y18" i="4"/>
  <c r="Z18" i="4" s="1"/>
  <c r="O18" i="4"/>
  <c r="P18" i="4" s="1"/>
  <c r="Y12" i="4"/>
  <c r="Z12" i="4" s="1"/>
  <c r="O12" i="4"/>
  <c r="P12" i="4" s="1"/>
  <c r="Y41" i="4"/>
  <c r="Z41" i="4" s="1"/>
  <c r="P41" i="4"/>
  <c r="Y33" i="4"/>
  <c r="Z33" i="4" s="1"/>
  <c r="Y15" i="4"/>
  <c r="Z15" i="4" s="1"/>
  <c r="P15" i="4"/>
  <c r="Y6" i="4"/>
  <c r="Z6" i="4" s="1"/>
  <c r="O6" i="4"/>
  <c r="P6" i="4" s="1"/>
  <c r="Y10" i="4"/>
  <c r="Z10" i="4" s="1"/>
  <c r="O10" i="4"/>
  <c r="I10" i="4" s="1"/>
  <c r="P10" i="4" s="1"/>
  <c r="Y24" i="4"/>
  <c r="Z24" i="4" s="1"/>
  <c r="O24" i="4"/>
  <c r="I24" i="4"/>
  <c r="Y26" i="4"/>
  <c r="Z26" i="4" s="1"/>
  <c r="I26" i="4"/>
  <c r="P26" i="4" s="1"/>
  <c r="Y31" i="4"/>
  <c r="Z31" i="4" s="1"/>
  <c r="P31" i="4"/>
  <c r="Y34" i="4"/>
  <c r="Z34" i="4" s="1"/>
  <c r="P34" i="4"/>
  <c r="Y19" i="4"/>
  <c r="Z19" i="4" s="1"/>
  <c r="O19" i="4"/>
  <c r="Y11" i="4"/>
  <c r="Z11" i="4" s="1"/>
  <c r="O11" i="4"/>
  <c r="P11" i="4" s="1"/>
  <c r="Y9" i="4"/>
  <c r="Z9" i="4" s="1"/>
  <c r="Y42" i="4"/>
  <c r="Z42" i="4" s="1"/>
  <c r="O42" i="4"/>
  <c r="Y14" i="4"/>
  <c r="Z14" i="4" s="1"/>
  <c r="Y16" i="4"/>
  <c r="Z16" i="4" s="1"/>
  <c r="Y17" i="4"/>
  <c r="Z17" i="4" s="1"/>
  <c r="O17" i="4"/>
  <c r="P17" i="4" s="1"/>
  <c r="Y5" i="4"/>
  <c r="Z5" i="4" s="1"/>
  <c r="O5" i="4"/>
  <c r="P5" i="4" s="1"/>
  <c r="Y22" i="4"/>
  <c r="Z22" i="4" s="1"/>
  <c r="Y8" i="4"/>
  <c r="Z8" i="4" s="1"/>
  <c r="P8" i="4"/>
  <c r="Y35" i="4"/>
  <c r="Z35" i="4" s="1"/>
  <c r="O20" i="4" l="1"/>
  <c r="P20" i="4" s="1"/>
  <c r="I42" i="4"/>
  <c r="P42" i="4" s="1"/>
  <c r="P24" i="4"/>
  <c r="K77" i="2" l="1"/>
  <c r="K76" i="2"/>
  <c r="U32" i="2"/>
  <c r="V32" i="2" s="1"/>
  <c r="U33" i="2"/>
  <c r="V33" i="2" s="1"/>
  <c r="U34" i="2"/>
  <c r="V34" i="2" s="1"/>
  <c r="U35" i="2"/>
  <c r="V35" i="2" s="1"/>
  <c r="U36" i="2"/>
  <c r="V36" i="2" s="1"/>
  <c r="U37" i="2"/>
  <c r="V37" i="2" s="1"/>
  <c r="U38" i="2"/>
  <c r="V38" i="2" s="1"/>
  <c r="U39" i="2"/>
  <c r="V39" i="2" s="1"/>
  <c r="U40" i="2"/>
  <c r="V40" i="2" s="1"/>
  <c r="U41" i="2"/>
  <c r="V41" i="2" s="1"/>
  <c r="U42" i="2"/>
  <c r="V42" i="2" s="1"/>
  <c r="U43" i="2"/>
  <c r="V43" i="2" s="1"/>
  <c r="U44" i="2"/>
  <c r="V44" i="2" s="1"/>
  <c r="U45" i="2"/>
  <c r="V45" i="2" s="1"/>
  <c r="U46" i="2"/>
  <c r="V46" i="2" s="1"/>
  <c r="U47" i="2"/>
  <c r="V47" i="2" s="1"/>
  <c r="U48" i="2"/>
  <c r="V48" i="2" s="1"/>
  <c r="U49" i="2"/>
  <c r="V49" i="2" s="1"/>
  <c r="U50" i="2"/>
  <c r="V50" i="2" s="1"/>
  <c r="U51" i="2"/>
  <c r="V51" i="2" s="1"/>
  <c r="U52" i="2"/>
  <c r="V52" i="2" s="1"/>
  <c r="U53" i="2"/>
  <c r="V53" i="2" s="1"/>
  <c r="U54" i="2"/>
  <c r="V54" i="2" s="1"/>
  <c r="U55" i="2"/>
  <c r="V55" i="2" s="1"/>
  <c r="U56" i="2"/>
  <c r="U57" i="2"/>
  <c r="V57" i="2" s="1"/>
  <c r="U58" i="2"/>
  <c r="V58" i="2" s="1"/>
  <c r="U59" i="2"/>
  <c r="V59" i="2" s="1"/>
  <c r="U60" i="2"/>
  <c r="V60" i="2" s="1"/>
  <c r="U61" i="2"/>
  <c r="V61" i="2" s="1"/>
  <c r="U62" i="2"/>
  <c r="V62" i="2" s="1"/>
  <c r="U63" i="2"/>
  <c r="V63" i="2" s="1"/>
  <c r="U64" i="2"/>
  <c r="V64" i="2" s="1"/>
  <c r="U65" i="2"/>
  <c r="V65" i="2" s="1"/>
  <c r="U66" i="2"/>
  <c r="V66" i="2" s="1"/>
  <c r="U67" i="2"/>
  <c r="V67" i="2" s="1"/>
  <c r="U68" i="2"/>
  <c r="V68" i="2" s="1"/>
  <c r="U69" i="2"/>
  <c r="V69" i="2" s="1"/>
  <c r="U70" i="2"/>
  <c r="V70" i="2" s="1"/>
  <c r="U71" i="2"/>
  <c r="V71" i="2" s="1"/>
  <c r="U72" i="2"/>
  <c r="V72" i="2" s="1"/>
  <c r="U73" i="2"/>
  <c r="V73" i="2" s="1"/>
  <c r="U74" i="2"/>
  <c r="U75" i="2"/>
  <c r="V75" i="2" s="1"/>
  <c r="U76" i="2"/>
  <c r="V76" i="2" s="1"/>
  <c r="U77" i="2"/>
  <c r="V77" i="2" s="1"/>
  <c r="U78" i="2"/>
  <c r="V78" i="2" s="1"/>
  <c r="U79" i="2"/>
  <c r="V79" i="2" s="1"/>
  <c r="U80" i="2"/>
  <c r="V80" i="2" s="1"/>
  <c r="U81" i="2"/>
  <c r="V81" i="2" s="1"/>
  <c r="U82" i="2"/>
  <c r="V82" i="2" s="1"/>
  <c r="U83" i="2"/>
  <c r="V83" i="2" s="1"/>
  <c r="U84" i="2"/>
  <c r="V84" i="2" s="1"/>
  <c r="U85" i="2"/>
  <c r="V85" i="2" s="1"/>
  <c r="V74" i="2"/>
  <c r="K25" i="2"/>
  <c r="K28" i="2"/>
  <c r="K30" i="2"/>
  <c r="K31" i="2"/>
  <c r="K32" i="2"/>
  <c r="K33" i="2"/>
  <c r="K34" i="2"/>
  <c r="K35" i="2"/>
  <c r="K36" i="2"/>
  <c r="K37" i="2"/>
  <c r="K38" i="2"/>
  <c r="K41" i="2"/>
  <c r="K44" i="2"/>
  <c r="K45" i="2"/>
  <c r="K46" i="2"/>
  <c r="K47" i="2"/>
  <c r="K48" i="2"/>
  <c r="K49" i="2"/>
  <c r="K52" i="2"/>
  <c r="K53" i="2"/>
  <c r="K55" i="2"/>
  <c r="K59" i="2"/>
  <c r="K60" i="2"/>
  <c r="K62" i="2"/>
  <c r="K63" i="2"/>
  <c r="K66" i="2"/>
  <c r="K67" i="2"/>
  <c r="K68" i="2"/>
  <c r="K69" i="2"/>
  <c r="K70" i="2"/>
  <c r="K71" i="2"/>
  <c r="K74" i="2"/>
  <c r="K75" i="2"/>
  <c r="K79" i="2"/>
  <c r="K80" i="2"/>
  <c r="K81" i="2"/>
  <c r="K83" i="2"/>
  <c r="K84" i="2"/>
  <c r="K85" i="2"/>
  <c r="K20" i="2"/>
  <c r="K23" i="2"/>
  <c r="K24" i="2"/>
  <c r="U20" i="2"/>
  <c r="V20" i="2" s="1"/>
  <c r="U21" i="2"/>
  <c r="V21" i="2" s="1"/>
  <c r="U22" i="2"/>
  <c r="V22" i="2" s="1"/>
  <c r="U23" i="2"/>
  <c r="V23" i="2" s="1"/>
  <c r="U24" i="2"/>
  <c r="V24" i="2" s="1"/>
  <c r="U25" i="2"/>
  <c r="V25" i="2" s="1"/>
  <c r="U26" i="2"/>
  <c r="V26" i="2" s="1"/>
  <c r="U27" i="2"/>
  <c r="V27" i="2" s="1"/>
  <c r="U28" i="2"/>
  <c r="V28" i="2" s="1"/>
  <c r="U29" i="2"/>
  <c r="V29" i="2" s="1"/>
  <c r="U30" i="2"/>
  <c r="V30" i="2" s="1"/>
  <c r="U31" i="2"/>
  <c r="V31" i="2" s="1"/>
  <c r="V56" i="2"/>
  <c r="K8" i="2"/>
  <c r="U18" i="2"/>
  <c r="V18" i="2" s="1"/>
  <c r="U19" i="2" l="1"/>
  <c r="V19" i="2" s="1"/>
  <c r="U17" i="2" l="1"/>
  <c r="V17" i="2" s="1"/>
  <c r="U16" i="2"/>
  <c r="V16" i="2" s="1"/>
  <c r="U15" i="2"/>
  <c r="V15" i="2" s="1"/>
  <c r="U14" i="2" l="1"/>
  <c r="V14" i="2" s="1"/>
  <c r="K14" i="2"/>
  <c r="U13" i="2"/>
  <c r="V13" i="2" s="1"/>
  <c r="U12" i="2"/>
  <c r="V12" i="2" s="1"/>
  <c r="K12" i="2"/>
  <c r="U11" i="2"/>
  <c r="V11" i="2" s="1"/>
  <c r="K11" i="2"/>
  <c r="U10" i="2"/>
  <c r="V10" i="2" s="1"/>
  <c r="K10" i="2"/>
  <c r="K9" i="2"/>
  <c r="K7" i="2"/>
  <c r="K6" i="2"/>
  <c r="U9" i="2" l="1"/>
  <c r="V9" i="2" s="1"/>
  <c r="U8" i="2"/>
  <c r="V8" i="2" s="1"/>
  <c r="U7" i="2"/>
  <c r="V7" i="2" s="1"/>
  <c r="U6" i="2"/>
  <c r="V6" i="2" s="1"/>
  <c r="U5" i="2"/>
  <c r="V5" i="2" s="1"/>
  <c r="L5" i="2"/>
  <c r="K5" i="2"/>
  <c r="U4" i="2"/>
  <c r="V4" i="2" s="1"/>
  <c r="K4" i="2"/>
  <c r="U3" i="2"/>
  <c r="V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Redondo Mazadiego, David</author>
    <author>Alberto Corrales Gomez</author>
  </authors>
  <commentList>
    <comment ref="O9" authorId="0" shapeId="0" xr:uid="{1010815C-F3E1-4FDC-BF0F-81F7ED55262A}">
      <text>
        <r>
          <rPr>
            <b/>
            <sz val="9"/>
            <color indexed="81"/>
            <rFont val="Tahoma"/>
            <charset val="1"/>
          </rPr>
          <t>Redondo Mazadiego, David:</t>
        </r>
        <r>
          <rPr>
            <sz val="9"/>
            <color indexed="81"/>
            <rFont val="Tahoma"/>
            <charset val="1"/>
          </rPr>
          <t xml:space="preserve">
exento iva
</t>
        </r>
      </text>
    </comment>
    <comment ref="V11" authorId="1" shapeId="0" xr:uid="{BDA69CA8-2D2E-4BA2-B70B-53F2D5ECF9FE}">
      <text>
        <r>
          <rPr>
            <b/>
            <sz val="9"/>
            <color indexed="81"/>
            <rFont val="Tahoma"/>
            <family val="2"/>
          </rPr>
          <t>Sacado de una factura</t>
        </r>
        <r>
          <rPr>
            <sz val="9"/>
            <color indexed="81"/>
            <rFont val="Tahoma"/>
            <family val="2"/>
          </rPr>
          <t xml:space="preserve">
</t>
        </r>
      </text>
    </comment>
    <comment ref="X11" authorId="1" shapeId="0" xr:uid="{990FD0E7-235A-4C9F-8668-828BEE56D813}">
      <text>
        <r>
          <rPr>
            <b/>
            <sz val="9"/>
            <color indexed="81"/>
            <rFont val="Tahoma"/>
            <family val="2"/>
          </rPr>
          <t>Por cumplimiento de su objeto</t>
        </r>
        <r>
          <rPr>
            <sz val="9"/>
            <color indexed="81"/>
            <rFont val="Tahoma"/>
            <family val="2"/>
          </rPr>
          <t xml:space="preserve">
</t>
        </r>
      </text>
    </comment>
    <comment ref="O16" authorId="0" shapeId="0" xr:uid="{12745710-26D6-4DCE-A8E0-03945A659FDF}">
      <text>
        <r>
          <rPr>
            <b/>
            <sz val="9"/>
            <color indexed="81"/>
            <rFont val="Tahoma"/>
            <charset val="1"/>
          </rPr>
          <t>Redondo Mazadiego, David:</t>
        </r>
        <r>
          <rPr>
            <sz val="9"/>
            <color indexed="81"/>
            <rFont val="Tahoma"/>
            <charset val="1"/>
          </rPr>
          <t xml:space="preserve">
exento iva
</t>
        </r>
      </text>
    </comment>
    <comment ref="X19" authorId="1" shapeId="0" xr:uid="{BB926DDF-93DA-4558-970D-9A9FA8929FEC}">
      <text>
        <r>
          <rPr>
            <b/>
            <sz val="9"/>
            <color indexed="81"/>
            <rFont val="Tahoma"/>
            <family val="2"/>
          </rPr>
          <t>Por cumplimiento de su objeto</t>
        </r>
        <r>
          <rPr>
            <sz val="9"/>
            <color indexed="81"/>
            <rFont val="Tahoma"/>
            <family val="2"/>
          </rPr>
          <t xml:space="preserve">
</t>
        </r>
      </text>
    </comment>
    <comment ref="I20" authorId="0" shapeId="0" xr:uid="{A5CE6A84-07B3-4717-B8D0-B0DAB3E5CF16}">
      <text>
        <r>
          <rPr>
            <b/>
            <sz val="9"/>
            <color indexed="81"/>
            <rFont val="Tahoma"/>
            <family val="2"/>
          </rPr>
          <t>Redondo Mazadiego, David:</t>
        </r>
        <r>
          <rPr>
            <sz val="9"/>
            <color indexed="81"/>
            <rFont val="Tahoma"/>
            <family val="2"/>
          </rPr>
          <t xml:space="preserve">
2000€/brutos mes * 12 meses</t>
        </r>
      </text>
    </comment>
    <comment ref="I22" authorId="0" shapeId="0" xr:uid="{C6AB415D-ABA8-482B-BEB4-4C4885540261}">
      <text>
        <r>
          <rPr>
            <b/>
            <sz val="9"/>
            <color indexed="81"/>
            <rFont val="Tahoma"/>
            <charset val="1"/>
          </rPr>
          <t>Redondo Mazadiego, David:</t>
        </r>
        <r>
          <rPr>
            <sz val="9"/>
            <color indexed="81"/>
            <rFont val="Tahoma"/>
            <charset val="1"/>
          </rPr>
          <t xml:space="preserve">
29 becarios * impoerte del contrato
</t>
        </r>
      </text>
    </comment>
    <comment ref="O22" authorId="0" shapeId="0" xr:uid="{1A393910-6808-42EA-BDFC-68E8EF5098B2}">
      <text>
        <r>
          <rPr>
            <b/>
            <sz val="9"/>
            <color indexed="81"/>
            <rFont val="Tahoma"/>
            <charset val="1"/>
          </rPr>
          <t>Redondo Mazadiego, David:</t>
        </r>
        <r>
          <rPr>
            <sz val="9"/>
            <color indexed="81"/>
            <rFont val="Tahoma"/>
            <charset val="1"/>
          </rPr>
          <t xml:space="preserve">
29 becarios * impoerte del contrato
</t>
        </r>
      </text>
    </comment>
    <comment ref="N26" authorId="1" shapeId="0" xr:uid="{CE0858CB-3F2C-4529-A383-13211E998867}">
      <text>
        <r>
          <rPr>
            <b/>
            <sz val="9"/>
            <color indexed="81"/>
            <rFont val="Tahoma"/>
            <family val="2"/>
          </rPr>
          <t xml:space="preserve">No existe como tal
</t>
        </r>
      </text>
    </comment>
    <comment ref="O35" authorId="0" shapeId="0" xr:uid="{AD5EF543-9B3F-4886-B5D3-36006D1B26A7}">
      <text>
        <r>
          <rPr>
            <b/>
            <sz val="9"/>
            <color indexed="81"/>
            <rFont val="Tahoma"/>
            <family val="2"/>
          </rPr>
          <t>Redondo Mazadiego, David:</t>
        </r>
        <r>
          <rPr>
            <sz val="9"/>
            <color indexed="81"/>
            <rFont val="Tahoma"/>
            <family val="2"/>
          </rPr>
          <t xml:space="preserve">
900€/año
1800 para 2 años
</t>
        </r>
      </text>
    </comment>
    <comment ref="O38" authorId="0" shapeId="0" xr:uid="{3D4DEE32-7909-42C7-9E37-7ECD11FB53C3}">
      <text>
        <r>
          <rPr>
            <b/>
            <sz val="9"/>
            <color indexed="81"/>
            <rFont val="Tahoma"/>
            <family val="2"/>
          </rPr>
          <t>Redondo Mazadiego, David:</t>
        </r>
        <r>
          <rPr>
            <sz val="9"/>
            <color indexed="81"/>
            <rFont val="Tahoma"/>
            <family val="2"/>
          </rPr>
          <t xml:space="preserve">
exento iva
</t>
        </r>
      </text>
    </comment>
    <comment ref="D42" authorId="1" shapeId="0" xr:uid="{663F8E62-0D1A-4204-A9FF-2B503D658D69}">
      <text>
        <r>
          <rPr>
            <b/>
            <sz val="9"/>
            <color indexed="81"/>
            <rFont val="Tahoma"/>
            <family val="2"/>
          </rPr>
          <t>Comprobado en la resolución de adjudicación</t>
        </r>
        <r>
          <rPr>
            <sz val="9"/>
            <color indexed="81"/>
            <rFont val="Tahoma"/>
            <family val="2"/>
          </rPr>
          <t xml:space="preserve">
</t>
        </r>
      </text>
    </comment>
    <comment ref="E42" authorId="1" shapeId="0" xr:uid="{4CEE5E35-18B2-4A70-A9C4-FC522947FBD4}">
      <text>
        <r>
          <rPr>
            <b/>
            <sz val="9"/>
            <color indexed="81"/>
            <rFont val="Tahoma"/>
            <family val="2"/>
          </rPr>
          <t>Comprobado en la resolución de adjudicación</t>
        </r>
        <r>
          <rPr>
            <sz val="9"/>
            <color indexed="81"/>
            <rFont val="Tahoma"/>
            <family val="2"/>
          </rPr>
          <t xml:space="preserve">
</t>
        </r>
      </text>
    </comment>
    <comment ref="X42" authorId="1" shapeId="0" xr:uid="{188097FE-688B-4174-B2A7-40F05EAEC361}">
      <text>
        <r>
          <rPr>
            <b/>
            <sz val="9"/>
            <color indexed="81"/>
            <rFont val="Tahoma"/>
            <family val="2"/>
          </rPr>
          <t>Duda entre poner esa o fecha fin de la exposición 12/01/2019</t>
        </r>
        <r>
          <rPr>
            <sz val="9"/>
            <color indexed="81"/>
            <rFont val="Tahoma"/>
            <family val="2"/>
          </rPr>
          <t xml:space="preserve">
</t>
        </r>
      </text>
    </comment>
    <comment ref="B52" authorId="1" shapeId="0" xr:uid="{7749014A-684A-495C-8E37-A0128D16EA5D}">
      <text>
        <r>
          <rPr>
            <b/>
            <sz val="9"/>
            <color indexed="81"/>
            <rFont val="Tahoma"/>
            <family val="2"/>
          </rPr>
          <t>En plataforma como mayor N S901/2019</t>
        </r>
        <r>
          <rPr>
            <sz val="9"/>
            <color indexed="81"/>
            <rFont val="Tahoma"/>
            <family val="2"/>
          </rPr>
          <t xml:space="preserve">
</t>
        </r>
      </text>
    </comment>
    <comment ref="D52" authorId="1" shapeId="0" xr:uid="{3A33B727-3993-4C8C-8A1E-A27C58710770}">
      <text>
        <r>
          <rPr>
            <b/>
            <sz val="9"/>
            <color indexed="81"/>
            <rFont val="Tahoma"/>
            <family val="2"/>
          </rPr>
          <t>No viene fecha de adjudicación al ser un patrocinio</t>
        </r>
        <r>
          <rPr>
            <sz val="9"/>
            <color indexed="81"/>
            <rFont val="Tahoma"/>
            <family val="2"/>
          </rPr>
          <t xml:space="preserve">
</t>
        </r>
      </text>
    </comment>
    <comment ref="E52" authorId="1" shapeId="0" xr:uid="{E318F947-C948-4438-9755-963BA9E3CD7D}">
      <text>
        <r>
          <rPr>
            <b/>
            <sz val="9"/>
            <color indexed="81"/>
            <rFont val="Tahoma"/>
            <family val="2"/>
          </rPr>
          <t>No viene fecha de adjudicación al ser un patrocinio</t>
        </r>
        <r>
          <rPr>
            <sz val="9"/>
            <color indexed="81"/>
            <rFont val="Tahoma"/>
            <family val="2"/>
          </rPr>
          <t xml:space="preserve">
</t>
        </r>
      </text>
    </comment>
    <comment ref="X52" authorId="1" shapeId="0" xr:uid="{25CFC8A9-3A85-4A52-9D0A-F0D25BB994EE}">
      <text>
        <r>
          <rPr>
            <b/>
            <sz val="9"/>
            <color indexed="81"/>
            <rFont val="Tahoma"/>
            <family val="2"/>
          </rPr>
          <t>Fecha de Finalización de la exposición.</t>
        </r>
        <r>
          <rPr>
            <sz val="9"/>
            <color indexed="81"/>
            <rFont val="Tahoma"/>
            <family val="2"/>
          </rPr>
          <t xml:space="preserve">
</t>
        </r>
      </text>
    </comment>
    <comment ref="X71" authorId="1" shapeId="0" xr:uid="{1F84B3C3-D246-4FC2-8190-6BAEA4430C14}">
      <text>
        <r>
          <rPr>
            <b/>
            <sz val="9"/>
            <color indexed="81"/>
            <rFont val="Tahoma"/>
            <family val="2"/>
          </rPr>
          <t>Orientativo.</t>
        </r>
      </text>
    </comment>
    <comment ref="X72" authorId="1" shapeId="0" xr:uid="{340D2300-EA30-4FE7-A2B3-1A118B72EED3}">
      <text>
        <r>
          <rPr>
            <b/>
            <sz val="9"/>
            <color indexed="81"/>
            <rFont val="Tahoma"/>
            <family val="2"/>
          </rPr>
          <t>Duda entre poner esa o fecha fin de la exposición 12/01/2019</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Redondo Mazadiego, David</author>
  </authors>
  <commentList>
    <comment ref="D7" authorId="0" shapeId="0" xr:uid="{86B595D2-B73D-47CD-8230-0AD9A87F1477}">
      <text>
        <r>
          <rPr>
            <b/>
            <sz val="9"/>
            <color indexed="81"/>
            <rFont val="Tahoma"/>
            <charset val="1"/>
          </rPr>
          <t>Redondo Mazadiego, David:</t>
        </r>
        <r>
          <rPr>
            <sz val="9"/>
            <color indexed="81"/>
            <rFont val="Tahoma"/>
            <charset val="1"/>
          </rPr>
          <t xml:space="preserve">
60.000€ provienen de una subvencion del MITMA 
EN TOTAL 120.000€
</t>
        </r>
      </text>
    </comment>
  </commentList>
</comments>
</file>

<file path=xl/sharedStrings.xml><?xml version="1.0" encoding="utf-8"?>
<sst xmlns="http://schemas.openxmlformats.org/spreadsheetml/2006/main" count="1578" uniqueCount="816">
  <si>
    <t>ACTUALIZADO</t>
  </si>
  <si>
    <t>Nº de Orden</t>
  </si>
  <si>
    <t>Nª Referencia Contrato</t>
  </si>
  <si>
    <t>Legislación</t>
  </si>
  <si>
    <t>Fecha de Adjudicación</t>
  </si>
  <si>
    <t>Fecha Formalización</t>
  </si>
  <si>
    <t>Forma de Tramitación</t>
  </si>
  <si>
    <t>Tipo 
Contrato</t>
  </si>
  <si>
    <t>Nº Lotes</t>
  </si>
  <si>
    <t>Importe Adjudicación</t>
  </si>
  <si>
    <t>Valor Estimado</t>
  </si>
  <si>
    <t>Pres. de Licitación</t>
  </si>
  <si>
    <t>Importe Total</t>
  </si>
  <si>
    <t>Valor Presupuestado</t>
  </si>
  <si>
    <t>Precio de Adjudicacion (IVA excluido)</t>
  </si>
  <si>
    <t>Impuestos</t>
  </si>
  <si>
    <t>Objeto del Contrato</t>
  </si>
  <si>
    <t>S.A.R.A</t>
  </si>
  <si>
    <t>Procedimiento Adjudicacion</t>
  </si>
  <si>
    <t>Valor estimado según pliegos
(IVA excluido)</t>
  </si>
  <si>
    <t>Adjudicatario 
(Razón Social)</t>
  </si>
  <si>
    <t>NIF Adjudicatario</t>
  </si>
  <si>
    <t xml:space="preserve">Inicio </t>
  </si>
  <si>
    <t>Término</t>
  </si>
  <si>
    <t>Plazo de ejecución</t>
  </si>
  <si>
    <t>Meses</t>
  </si>
  <si>
    <t>Ley 9/2017</t>
  </si>
  <si>
    <t>Ordinaria</t>
  </si>
  <si>
    <t>NO</t>
  </si>
  <si>
    <t>Procedimiento abierto simplificado</t>
  </si>
  <si>
    <t>Nª Referencia Convenio</t>
  </si>
  <si>
    <t>Ingreso</t>
  </si>
  <si>
    <t>Importe de Convenio</t>
  </si>
  <si>
    <t>Participante (Razón Social)</t>
  </si>
  <si>
    <t>NIF Participante</t>
  </si>
  <si>
    <t>Fecha de Formalización</t>
  </si>
  <si>
    <t>UNIVERSITAT AUTONOMA DE BARCELONA</t>
  </si>
  <si>
    <t>Q0818002H</t>
  </si>
  <si>
    <t>Negociado sin publicidad</t>
  </si>
  <si>
    <t>B-81879660</t>
  </si>
  <si>
    <t>Informática Abana S.L</t>
  </si>
  <si>
    <t xml:space="preserve">Contrato entre la Fundacion ICO e Informática Abana para la contratación de servicios de mantenemiento y actualización de Domus de la Fundación  </t>
  </si>
  <si>
    <t>05-2021</t>
  </si>
  <si>
    <t>09-2021</t>
  </si>
  <si>
    <t>SIT Expedición Arte y Seguridad, S.L</t>
  </si>
  <si>
    <t>Contrato entre la Fundacion ICO y Sit Expedición para la prestación del servicio de transporte de la exposición En España. Fotografía, encargos, territorios, 1983-2009</t>
  </si>
  <si>
    <t>B-28324176</t>
  </si>
  <si>
    <t>B-38402756</t>
  </si>
  <si>
    <t>Contrato entre la Fundacion ICO y Metrópolis para el servicio de comunicación integral de la actividad de la Fundación ICO</t>
  </si>
  <si>
    <t>Acuerdo de Colaboración entre la Universitar Autónoma de Barcelona y la Fundación ICO para la elaboración del Anuario de la Competencia 2020</t>
  </si>
  <si>
    <t>M01/2021</t>
  </si>
  <si>
    <t>Contrato menor para la realización de un servicio de revisión de textos y maquetación del Anuario del Euro 2021</t>
  </si>
  <si>
    <t>Lionbridge España</t>
  </si>
  <si>
    <t>B-81673063</t>
  </si>
  <si>
    <t>M02/2021</t>
  </si>
  <si>
    <t>Servicio de instalación y configuración de un nuevo servidor con más recursos que el actual</t>
  </si>
  <si>
    <t>Metric Salad</t>
  </si>
  <si>
    <t>B-54733282</t>
  </si>
  <si>
    <t>Servicio de Mantenimiento de las webs de la Fundación ICO</t>
  </si>
  <si>
    <t>M03/2021</t>
  </si>
  <si>
    <t>M04/2021</t>
  </si>
  <si>
    <t>Fundación Museo de Bellas Artes de Bilbao</t>
  </si>
  <si>
    <t>G-95122321</t>
  </si>
  <si>
    <t>_</t>
  </si>
  <si>
    <t>M05/2021</t>
  </si>
  <si>
    <t>Joan Fontcuberta Villà</t>
  </si>
  <si>
    <t>7664558-B</t>
  </si>
  <si>
    <t>M06/2021</t>
  </si>
  <si>
    <t>Nihao Films SCP</t>
  </si>
  <si>
    <t>J-65802936</t>
  </si>
  <si>
    <t>M07/2021</t>
  </si>
  <si>
    <t>Contrato menor para unos derechos de autor para la reproducción a gran tamaño de una fotografía de Ferran Freixa en la exposición del Museo ICO Carme Pinós.</t>
  </si>
  <si>
    <t>VEGAP</t>
  </si>
  <si>
    <t>G-79/467353</t>
  </si>
  <si>
    <t>NSP02/2021</t>
  </si>
  <si>
    <t>INSTITUTO DE CRÉDITO OFICIAL</t>
  </si>
  <si>
    <t>ASOCIACIÓN EMPOWER PARENTS</t>
  </si>
  <si>
    <t>Q-2876002C</t>
  </si>
  <si>
    <t>G-01708064</t>
  </si>
  <si>
    <t>NSP04/2021</t>
  </si>
  <si>
    <t>RM VERLAG, S.L</t>
  </si>
  <si>
    <t>B-63094114</t>
  </si>
  <si>
    <t>Contrato entre la Fundación ICO y RM para la edición del catálogo de la exp "En España"</t>
  </si>
  <si>
    <t>NSP06/2021</t>
  </si>
  <si>
    <t>Pedro Torrijos</t>
  </si>
  <si>
    <t>52977599-C</t>
  </si>
  <si>
    <t>Nihao Films</t>
  </si>
  <si>
    <t>NSP07/2021</t>
  </si>
  <si>
    <t>Contrato de patrocinio entre la Fundación ICO y Nihao Films para el International Architecture Film Festival Barcelona</t>
  </si>
  <si>
    <t>M08/2021</t>
  </si>
  <si>
    <t>Ricardo Santonja</t>
  </si>
  <si>
    <t>B-84981471</t>
  </si>
  <si>
    <t>M09/2021</t>
  </si>
  <si>
    <t>Contrato menor para unos derechos de autor para la reproducción de dos fotografías de Cristina García Rodero y una de Sebastião Salgado en el catálogo de la exposición del Museo ICO
En España. Fotografía, encargos, territorios, 1983-2009.</t>
  </si>
  <si>
    <t>Imágenes, Prensa y Multimedia, S.L.</t>
  </si>
  <si>
    <t>B81146359</t>
  </si>
  <si>
    <t>M10/2021</t>
  </si>
  <si>
    <t>Forma 88, S.L.</t>
  </si>
  <si>
    <t>B37265816</t>
  </si>
  <si>
    <t>M11/2021</t>
  </si>
  <si>
    <t>Contrato menor para unos derechos de autor para la publicación de cuatro fotografías de Allan Sekula en el catálogo de la exposición del Museo ICO En España. Fotografía, encargos, territorios, 1983-2009.</t>
  </si>
  <si>
    <t>Allan Sekula Studio LLC</t>
  </si>
  <si>
    <t># 47-3108492</t>
  </si>
  <si>
    <t>M12/2021</t>
  </si>
  <si>
    <t>Contrato menor para el servicio de enmarcación de 2 fotografías de Humberto Rivas, prestadas por el DA2 de Salamanca para formar parte de la exposición del Museo ICO En España. Fotografía, encargos, territorios, 1983-2011</t>
  </si>
  <si>
    <t>Contrato menor para la digitalización de cinco fotografías del fotógrafo John Davies para su publicación en el catálogo de la exposición En España. Fotografía, encargos, territorios, 1983-2009.</t>
  </si>
  <si>
    <t>John Davies</t>
  </si>
  <si>
    <t>#GB511625578</t>
  </si>
  <si>
    <t>M13/2021</t>
  </si>
  <si>
    <t>Contrato menor para el servicio de enmarcación de 21 fotografías de la colección del Arxiu Històric del Col·legi d’Arquitectes de Catalunya, prestadas por esta institución para formar parte de la exposición del Museo ICO En España. Fotografía, encargos, territorios, 1983-2009.</t>
  </si>
  <si>
    <t>Acutangle, S.L.</t>
  </si>
  <si>
    <t>B61617064</t>
  </si>
  <si>
    <t>M14/2021</t>
  </si>
  <si>
    <t>Contrato menor para el servicio de enmarcación de 12 fotografías, obra de Humberto Rivas, Jordi Guillumet, Toni Cumella, y Manel Úbeda , parte del proyecto fotográfico Granollers: 8 punts de vista, que formarán parte de la exposición del Museo ICO En España. Fotografía, encargos, territorios, 1983-2009.</t>
  </si>
  <si>
    <t>Acutangle, S.L.,</t>
  </si>
  <si>
    <t>B61617065</t>
  </si>
  <si>
    <t>M15/2021</t>
  </si>
  <si>
    <t>Contrato menor para el servicio de doce imágenes digitales en alta resolución para su publicación en el catálogo de la exposición En España. Fotografía, encargos, territorios, 1983-2009, correspondientes al proyecto fotográfico L’Albufera</t>
  </si>
  <si>
    <t>Institut Valencià d’Art Modern</t>
  </si>
  <si>
    <t>Q9655140C</t>
  </si>
  <si>
    <t>M17/2021</t>
  </si>
  <si>
    <t>Contrato menor para el acceso a la comprensión global de las exposiciones y la información específica de accesibilidad en la web de la Fundación para facilitar la visita de público con diversidad funcional cognitiva al Museo ICO.</t>
  </si>
  <si>
    <t>Plena Inclusión Madrid</t>
  </si>
  <si>
    <t>G28729853</t>
  </si>
  <si>
    <t>MINISTERIO DE TRANSPORTES, MOVILIDAD Y AGENDA URBANA</t>
  </si>
  <si>
    <t>Pendiente hacer provision de la cuenta 485000 a la cuenta 725002</t>
  </si>
  <si>
    <t xml:space="preserve">Contrato entre la Fundación ICO y Pedro Torrijos para la creación de un espacio de divulgación de la arquitectura en las redes sociales del museo ico y desarrollo de campaña en 2021
</t>
  </si>
  <si>
    <t>G-83276790</t>
  </si>
  <si>
    <t>CONTRATO DE PATROCINIO DE LOS PREMIOS FVT 2021 ENTRE LA FUNDACIÓN ICO Y LA FUNDACIÓN VÍCTIMAS DEL TERRORISMO</t>
  </si>
  <si>
    <t>CONTRATO PATROCINIO PARA LA ORGANIZACIÓN DE LA 47TH EIBA ANNUAL CONFERENCE 2021</t>
  </si>
  <si>
    <t>Ley 34/1988</t>
  </si>
  <si>
    <t>FUNDACIÓN VÍCTIMAS DEL TERRORISMO F.S.P</t>
  </si>
  <si>
    <t>Q2818014I</t>
  </si>
  <si>
    <t>Contrato entre la Fundacion ICO e Inter Partner Assistance para la provisión del servicio de seguro de asistencia en viaje y accidentes para bechas china</t>
  </si>
  <si>
    <t>Inter Partner Assistance SA</t>
  </si>
  <si>
    <t>W-0171985S</t>
  </si>
  <si>
    <t>-</t>
  </si>
  <si>
    <t>Integral Art and Development SL</t>
  </si>
  <si>
    <t>B84929041</t>
  </si>
  <si>
    <t>Contratación de servicio de transporte de la exposicion de la Fundación ICO Anna Heringer</t>
  </si>
  <si>
    <t>Contratación de servicio de montaje de la exposicion de la Fundación ICO Anna Heringer</t>
  </si>
  <si>
    <t>Intervento SL</t>
  </si>
  <si>
    <t>B80690910</t>
  </si>
  <si>
    <t>Acuerdo colaboración entre la Fundación de Estudios Financieros FEF y la Fundación ICO para la elaboración del Anuario 2022</t>
  </si>
  <si>
    <t xml:space="preserve"> Fundación de Estudios Financieros FEF</t>
  </si>
  <si>
    <t>G-80192909</t>
  </si>
  <si>
    <t>Contrato de patrocino del fesival internacional de fotografías y artes visuales Photo españa 2021</t>
  </si>
  <si>
    <t>Fundación Contemporánea</t>
  </si>
  <si>
    <t>G85598928</t>
  </si>
  <si>
    <t>Universidad Complutense de Madrid</t>
  </si>
  <si>
    <t xml:space="preserve">Acuerdo de colaboración entre la Fundacion ICO y la Fundación Mercedes Calles-Carlos Ballestero para el préstamo temportal de las colecciones ICO para su exposicion </t>
  </si>
  <si>
    <t>G-10274819</t>
  </si>
  <si>
    <t>Fundación Mercedes Calles-Carlos Ballestero</t>
  </si>
  <si>
    <t>Beatriz Garriga Ramos</t>
  </si>
  <si>
    <t>76715802-S</t>
  </si>
  <si>
    <t>Contrato de Servicios Profesionales. Programa e-FP</t>
  </si>
  <si>
    <t>ARTICULOS 1542.2544 7 2583</t>
  </si>
  <si>
    <t>Acuerdo de colaboración entre la Fundación ICO y la Fundación Carolina para la realizacion de actividades conjuntas</t>
  </si>
  <si>
    <t>Fundación Carolina</t>
  </si>
  <si>
    <t>G-82880923</t>
  </si>
  <si>
    <t>Servicios Generales de Gestión SLU</t>
  </si>
  <si>
    <t>B-83504761</t>
  </si>
  <si>
    <t>Contrato de arrendamiento de servicios entre Fundacion ICO y The Lab Media Advertising para la difusion de campañas y acciones publicitarias</t>
  </si>
  <si>
    <t>The Lab Media Advertising SL</t>
  </si>
  <si>
    <t>B-86269925</t>
  </si>
  <si>
    <t xml:space="preserve">Thomson Reuters Aranzadi </t>
  </si>
  <si>
    <t>A/81-962201</t>
  </si>
  <si>
    <t>G80090863</t>
  </si>
  <si>
    <t>Puente Editores</t>
  </si>
  <si>
    <t>09773224H</t>
  </si>
  <si>
    <t>NSP18 2021</t>
  </si>
  <si>
    <t>NSP19 2021</t>
  </si>
  <si>
    <t>Juan Baraja Rodriguez</t>
  </si>
  <si>
    <t>46861858W</t>
  </si>
  <si>
    <t>NSP21 2021</t>
  </si>
  <si>
    <t>NSP22 2021</t>
  </si>
  <si>
    <t>NSP23 2021</t>
  </si>
  <si>
    <t>Arquitectura Viva SL</t>
  </si>
  <si>
    <t>B78861564</t>
  </si>
  <si>
    <t>Contrato para el comisariado exposicion Olvidados del Tiempo</t>
  </si>
  <si>
    <t>Fundacion Cereales Antonio y Cinia</t>
  </si>
  <si>
    <t>G24587180</t>
  </si>
  <si>
    <t>NSP24 2021</t>
  </si>
  <si>
    <t>NSP26 2021</t>
  </si>
  <si>
    <t>Contrato de servicios para la creación y puesta en marcha de un curso online abierto masivo (MOOC) sobre economía circular</t>
  </si>
  <si>
    <t>Universidad Nacional de Educacion a Distancia</t>
  </si>
  <si>
    <t>Q2802102J</t>
  </si>
  <si>
    <t>NSP27 2021</t>
  </si>
  <si>
    <t>NSP28 2021</t>
  </si>
  <si>
    <t>NSP29 2021</t>
  </si>
  <si>
    <t>Cristina Dolado Pardillo</t>
  </si>
  <si>
    <t>50907695R</t>
  </si>
  <si>
    <t>NSP35 2021</t>
  </si>
  <si>
    <t>NSP34 2021</t>
  </si>
  <si>
    <t>NSP38 2021</t>
  </si>
  <si>
    <t>Contrato para la publicacion del libro finanzas y banca publica del siglo XXI</t>
  </si>
  <si>
    <t>Fundacion de Estudios Bursátiles y Financieros</t>
  </si>
  <si>
    <t>G-46694915</t>
  </si>
  <si>
    <t>NSP17 2021</t>
  </si>
  <si>
    <t>Javier Arribas</t>
  </si>
  <si>
    <t>51453184E</t>
  </si>
  <si>
    <t>NSP01/2021</t>
  </si>
  <si>
    <t>NSP08/2021</t>
  </si>
  <si>
    <t>13/2021</t>
  </si>
  <si>
    <t>10-2021</t>
  </si>
  <si>
    <t>12-2021</t>
  </si>
  <si>
    <t>NSP15 2021</t>
  </si>
  <si>
    <t>Contratación del servicio de comisariado y producción de la exposición "Lacaton &amp; Vassal"</t>
  </si>
  <si>
    <t>Estudio Lacaton&amp;Vassal</t>
  </si>
  <si>
    <t>20/2021</t>
  </si>
  <si>
    <t>Anna Franziska Heringer</t>
  </si>
  <si>
    <t>NSP 30 2021</t>
  </si>
  <si>
    <t>Carmen Espergel</t>
  </si>
  <si>
    <t>Andrés Cánovas</t>
  </si>
  <si>
    <t>Jose María Lapuerta</t>
  </si>
  <si>
    <t>Mahala Comunicación y Relaciones Públicas, S.L.</t>
  </si>
  <si>
    <t>NSP03/2021</t>
  </si>
  <si>
    <t>08/2021</t>
  </si>
  <si>
    <t>11/2021</t>
  </si>
  <si>
    <t>16/2021</t>
  </si>
  <si>
    <t>25/2021</t>
  </si>
  <si>
    <t>Servicio de radioguías para las visitas guiadas del Museo ICO</t>
  </si>
  <si>
    <t>Flexiguía S.L.</t>
  </si>
  <si>
    <t>Marcio Eduardo Viegas Campos</t>
  </si>
  <si>
    <t>Desarrollo de un proyecto de investigación sobre Financial and Circular Economy Literacy in Start ups.</t>
  </si>
  <si>
    <t>M16/2021</t>
  </si>
  <si>
    <t>M18/2021</t>
  </si>
  <si>
    <t>M19/2021</t>
  </si>
  <si>
    <t>M20/2021</t>
  </si>
  <si>
    <t>M21/2021</t>
  </si>
  <si>
    <t>M22/2021</t>
  </si>
  <si>
    <t>M23/2021</t>
  </si>
  <si>
    <t>M24/2021</t>
  </si>
  <si>
    <t>M25/2021</t>
  </si>
  <si>
    <t>M26/2021</t>
  </si>
  <si>
    <t>Toma de medidas e incorporación a plano del Museo ICO para exposición de Lacaton y Vassal</t>
  </si>
  <si>
    <t>TEMA S.A</t>
  </si>
  <si>
    <t>M27/2021</t>
  </si>
  <si>
    <t>M28/2021</t>
  </si>
  <si>
    <t>M29/2021</t>
  </si>
  <si>
    <t>M30/2021</t>
  </si>
  <si>
    <t>M31/2021</t>
  </si>
  <si>
    <t>M32/2021</t>
  </si>
  <si>
    <t>M33/2021</t>
  </si>
  <si>
    <t>M34-1/2021</t>
  </si>
  <si>
    <t>M34-2/2021</t>
  </si>
  <si>
    <t>M34-3/2021</t>
  </si>
  <si>
    <t>M34-4/2021</t>
  </si>
  <si>
    <t>M35/2021</t>
  </si>
  <si>
    <t>M36/2021</t>
  </si>
  <si>
    <t>M38/2021</t>
  </si>
  <si>
    <t>M39/2021</t>
  </si>
  <si>
    <t>M40/2021</t>
  </si>
  <si>
    <t>M41/2021</t>
  </si>
  <si>
    <t>M42/2021</t>
  </si>
  <si>
    <t>M43/2021</t>
  </si>
  <si>
    <t>M44/2021</t>
  </si>
  <si>
    <t>M45/2021</t>
  </si>
  <si>
    <t>M46/2021</t>
  </si>
  <si>
    <t>M47/2021</t>
  </si>
  <si>
    <t>M48/2021</t>
  </si>
  <si>
    <t>M49/2021</t>
  </si>
  <si>
    <t>M50/2021</t>
  </si>
  <si>
    <t>M51/2021</t>
  </si>
  <si>
    <t>M52/2021</t>
  </si>
  <si>
    <t>M53/2021</t>
  </si>
  <si>
    <t>M54/2021</t>
  </si>
  <si>
    <t>M55/2021</t>
  </si>
  <si>
    <t>M56/2021</t>
  </si>
  <si>
    <t>M57/2021</t>
  </si>
  <si>
    <t>M58/2021</t>
  </si>
  <si>
    <t>M59/2021</t>
  </si>
  <si>
    <t>M60/2021</t>
  </si>
  <si>
    <t>M61/2021</t>
  </si>
  <si>
    <t>M63/2021</t>
  </si>
  <si>
    <t>M64/2021</t>
  </si>
  <si>
    <t>M65/2021</t>
  </si>
  <si>
    <t>M66/2021</t>
  </si>
  <si>
    <t>M67/2021</t>
  </si>
  <si>
    <t>M68/2021</t>
  </si>
  <si>
    <t>M70/2021</t>
  </si>
  <si>
    <t>M71/2021</t>
  </si>
  <si>
    <t>M72/2021</t>
  </si>
  <si>
    <t>M73/2021</t>
  </si>
  <si>
    <t>M74/2021</t>
  </si>
  <si>
    <t>M75/2021</t>
  </si>
  <si>
    <t>M76/2021</t>
  </si>
  <si>
    <t>M77/2021</t>
  </si>
  <si>
    <t>M78/2021</t>
  </si>
  <si>
    <t>M80/2021</t>
  </si>
  <si>
    <t>M81/2021</t>
  </si>
  <si>
    <t>M82/2021</t>
  </si>
  <si>
    <t>M84/2021</t>
  </si>
  <si>
    <t>Enmarcación de 12 fotografías, prestadas por el IVAM, que formarán parte de la exposición del Museo ICO "En España. Fotografía, encargos, territorios, 1983-2009".</t>
  </si>
  <si>
    <t>Derechos de autor para publicación de dos fotos de John Vink en el catálogo de la exposición "En España. Fotografía, encargos, territorios, 1983-2009".</t>
  </si>
  <si>
    <t>Realización de digitalizaciones en alta resolución de 5 fotografías de Gabriele Basilico y autorización para su publicación en el catálogo de la exposición "En España. Fotografía, encargos, territorios, 1983-2009".</t>
  </si>
  <si>
    <t>Alquiler de 3 fotografías de Humberto Rivas para formar parte de la exposición "En España. Fotografía, encargos, territorios, 1983-2009".</t>
  </si>
  <si>
    <t>Transporte de 44 libros desde 3 orígenes a Madrid, para ser fotografiados con objeto de ilustrar el catálogo de la exposición "En España. Fotografía, encargos, territorios, 1983-2009".</t>
  </si>
  <si>
    <t>Realización de 75 reproducciones fotográficas de varias publicaciones con objeto de ilustrar el catálogo de la exposición "En España. Fotografía, encargos, territorios, 1983-2009".</t>
  </si>
  <si>
    <t>Derechos de autor para publicación de una foto de Paul Graham en el catálogo de la exposición "En España. Fotografía, encargos, territorios, 1983-2009".</t>
  </si>
  <si>
    <t>Digitalización y derechos de autor para publicación de una foto de Olivo Barbieri en el catálogo de la exposición "En España. Fotografía, encargos, territorios, 1983-2009".</t>
  </si>
  <si>
    <t>Digitalización de seis fotografías de Olafur Eliasson, propiedad de la Galería Elba Benítez, para su publicación en el catálogo de la exposición "En España. Fotografía, encargos, territorios, 1983-2009".</t>
  </si>
  <si>
    <t>Derechos de autor para publicación de una foto de Larry Fink en el catálogo de la exposición "En España. Fotografía, encargos, territorios, 1983-2009".</t>
  </si>
  <si>
    <t>Derechos de autor por la reproducción y puesta a disposición del público en la web de la Fundación ICO durante el año 2021 de hasta 400 obras de autores representados por VEGAP.</t>
  </si>
  <si>
    <t>Derechos de autor por la reproducción y puesta a disposición del público en los perfiles sociales y plataformas audiovisuales de la Fundación ICO durante el año 2021 de hasta 400 obras de autores representados por VEGAP.</t>
  </si>
  <si>
    <t>Enmarcación de 18 fotografías, prestadas por el MACBA, que formarán parte de la exposición del Museo ICO "En España. Fotografía, encargos, territorios, 1983-2009".</t>
  </si>
  <si>
    <t>Impresión y encuadernación de 300 ejemplares Anuario del Euro 2021</t>
  </si>
  <si>
    <t>Derechos de autor para publicación de dos fotos de Inge Morath en el catálogo de la exposición "En España. Fotografía, encargos, territorios, 1983-2009".</t>
  </si>
  <si>
    <t>Digitalización y duplicado de 324 diapositivas de Lothar Baumgarten para su exposición pública en la muestra del Museo ICO "En España. Fotografía, encargos, territorios, 1983-2009".</t>
  </si>
  <si>
    <t>Derechos de autor compartidos para publicación de una foto de Gabriel Cualladó Candel en el catálogo de la exposición "En España. Fotografía, encargos, territorios, 1983-2009".</t>
  </si>
  <si>
    <t>Derechos de autor para publicación de dos fotos de Bárbara Fluxá Álvarez-Miranda en el catálogo de la exposición "En España. Fotografía, encargos, territorios, 1983-2009".</t>
  </si>
  <si>
    <t>Derechos de autor para publicación de tres fotos de Pedro González Romero en el catálogo de la exposición "En España. Fotografía, encargos, territorios, 1983-2009".</t>
  </si>
  <si>
    <t>Digitalización y derechos de autor para publicación de una foto de Guy Hersant en el catálogo de la exposición "En España. Fotografía, encargos, territorios, 1983-2009".</t>
  </si>
  <si>
    <t>Aseguramiento de las obras prestadas por el MACBA para formar parte de la exposición del Museo ICO "En España. Fotografía, encargos, territorios, 1983-2009".</t>
  </si>
  <si>
    <t>Aseguramiento de las obras prestadas por el Museo de Bellas Artes de Bilbao para formar parte de la exposición del Museo ICO "En España. Fotografía, encargos, territorios, 1983-2009".</t>
  </si>
  <si>
    <t>Trabajos de enmarcación de las fotografías prestadas por el Ayuntamiento de Vigo que formarán parte de la exposición del Museo ICO "En España. Fotografía, encargos, territorios, 1983-2009".</t>
  </si>
  <si>
    <t>Contratación de una póliza de seguro "clavo a clavo" que cubra los bienes culturales que formarán parte de la exposición "En España. Fotografía, encargos, territorios, 1983-2009".</t>
  </si>
  <si>
    <t>Derechos de autor para publicación de tres fotos de Federico Guzmán Romero en el catálogo de la exposición "En España. Fotografía, encargos, territorios, 1983-2009".</t>
  </si>
  <si>
    <t>Digitalización y derechos de autor para publicación de una foto de J. Óscar Molina Pérez en el catálogo de la exposición "En España. Fotografía, encargos, territorios, 1983-2009".</t>
  </si>
  <si>
    <t>Reproducción y digitalización de tres fotografías, propiedad del Ayuntamiento de Vigo, para su publicación en el catálogo de la exposición "En España. Fotografía, encargos, territorios, 1983-2009".</t>
  </si>
  <si>
    <t>Derechos de autor para publicación de una fotografía de Les Krims en el catálogo de la exposición "En España. Fotografía, encargos, territorios, 1983-2009".</t>
  </si>
  <si>
    <t>Retransmisión en streaming para la Mesa Redonda sobre la Exposición de Carmen Pinos en el Museo ICO (26/04).</t>
  </si>
  <si>
    <t>Duplicado de 160 diapositivas de Miriam Bäckström para su exposición pública en la muestra del Museo ICO "En España. Fotografía, encargos, territorios, 1983-2009".</t>
  </si>
  <si>
    <t>Derechos de autor para la publicación de las fotografías de autores representados por VEGAP en el catálogo de la exposición "En España. Fotografía, encargos, territorios, 1983-2009".</t>
  </si>
  <si>
    <t>Derechos de autor para uso de una fotografía de Allan Sekula para difusión en medios de comunicación de la exposición "En España. Fotografía, encargos, territorios, 1983-2009".</t>
  </si>
  <si>
    <t>Derechos de autor de una fotografía de José Morón Borrego para publicación en el catálogo y uso para difusión en medios de comunicación de la exposición "En España. Fotografía, encargos, territorios, 1983-2009".</t>
  </si>
  <si>
    <t>Derechos de autor para publicación de una foto de Guy Hersant en el catálogo de la exposición y para su uso para difusión en medios de comunicación de la exposición "En España. Fotografía, encargos, territorios, 1983-2009".</t>
  </si>
  <si>
    <t>Derechos de autor para publicación de dos fotografías de Ahlam Shibli en el catálogo de la exposición "En España. Fotografía, encargos, territorios, 1983-2009".</t>
  </si>
  <si>
    <t>Derechos de autor para publicación de una fotografía de Andreas Müller-Pohle en el catálogo de la exposición "En España. Fotografía, encargos, territorios, 1983-2009".</t>
  </si>
  <si>
    <t>Derechos de autor y exposición de las fotografías de Javier Andrada Alsina en la exposición "En España. Fotografía, encargos, territorios, 1983-2009".</t>
  </si>
  <si>
    <t>Derechos de autor para publicación de una fotografía de Carlos de Andrés en el catálogo de la exposición "En España. Fotografía, encargos, territorios, 1983-2009".</t>
  </si>
  <si>
    <t>Derechos de autor para publicación de una fotografía de Diana Blok en el catálogo de la exposición "En España. Fotografía, encargos, territorios, 1983-2009".</t>
  </si>
  <si>
    <t>Realización de texto caligrafiado en la exposición del Museo ICO "En España. Fotografía, encargos, territorios, 1983-2009".</t>
  </si>
  <si>
    <t>Derechos de autor para publicación de una fotografía de Rafael Navarro en el catálogo de la exposición "En España. Fotografía, encargos, territorios, 1983-2009".</t>
  </si>
  <si>
    <t>Derechos de autor para publicación de dos fotografías de Rogelio López Cuenca en el catálogo de la exposición "En España. Fotografía, encargos, territorios, 1983-2009".</t>
  </si>
  <si>
    <t>Derechos de autor para publicación de dos fotografías de Eladio Ramos en el catálogo de la exposición "En España. Fotografía, encargos, territorios, 1983-2009".</t>
  </si>
  <si>
    <t>Transporte de dos obras de arte desde Tti y la sede del ICO al Ministerio de Hacienda (levantamiento definitivo de depósito)</t>
  </si>
  <si>
    <t>Servicios de intérpretes ILSE exposición Lacaton&amp;Vassal</t>
  </si>
  <si>
    <t>Realización y edición de vídeos a 3 fotógrafos de la exposición "En España. Fotografía, encargos, territorios, 1983-2009"</t>
  </si>
  <si>
    <t>Instalación Lazo inducción recepción Museo ICO</t>
  </si>
  <si>
    <t>Derechos de autor para producción/reproducción de vídeos (con imágenes de obra) de entrevistas a Manolo Laguillo, Carlos Cánovas y Bleda y Rosa de la "En España. Fotografía, encargos, territorios, 1983-2009".</t>
  </si>
  <si>
    <t>Traducción de textos del francés al español para los paneles de la exposición del Museo ICO dedicada a Lacaton &amp; Vassal</t>
  </si>
  <si>
    <t>Digitalización de las 40 fotografías que conforman la obra de Miriam Bäckström "Localizaciones, Tenerife" (2002), para el posterior dupliicado de las diapositivas que se proyectarán como parte de la exposición "En España. Fotografía, encargos, territorios, 1983-2009".</t>
  </si>
  <si>
    <t>Dirección de un seminario web con ocasión del Día de la EF</t>
  </si>
  <si>
    <t>Colaboración en un seminario web con ocasión del Día de la EF</t>
  </si>
  <si>
    <t>Intérpretes FR-ES-FR para la rueda de prensa y entrevistas "Lacaton&amp;Vassal"</t>
  </si>
  <si>
    <t>Streaming Seminario "Relanzar la cooperación y las relaciones entre Latam y la UE"</t>
  </si>
  <si>
    <t>Cáterin Seminario "Relanzar la cooperación y las relaciones entre Latam y la UE"</t>
  </si>
  <si>
    <t>Derechos de autor para reproducción y difusión de obras de Philippe Ruault en la exposición"Lacaton &amp; Vassal. Espacio libre, transformación, habiter"</t>
  </si>
  <si>
    <t>Traducción textos sala Lacaton &amp; Vassal</t>
  </si>
  <si>
    <t>Producción de vídeo de accesibilidad del Museo ICO</t>
  </si>
  <si>
    <t>Realización de contramarco para la obra de las Colecciones ICO con nº. de inventario 31891</t>
  </si>
  <si>
    <t>Correción textos vol. 37 Colección Clásicos RACMYP</t>
  </si>
  <si>
    <t>Traducción estudio introductorio vol.37 Colección clásicos RACMYP</t>
  </si>
  <si>
    <t>Maquetación e impresión vol.37 Colección clásicos -RACMYP</t>
  </si>
  <si>
    <t>Contratación de una póliza de seguro "clavo a clavo" que cubra los bienes culturales que formarán parte de la exposición "Anna Heringer. La belleza esencial".</t>
  </si>
  <si>
    <t>$100,00</t>
  </si>
  <si>
    <t>$200,00</t>
  </si>
  <si>
    <t>20.000,00 coronas suecas</t>
  </si>
  <si>
    <t>792.25 €</t>
  </si>
  <si>
    <t>Romero Marcos y Molduras, S.L.</t>
  </si>
  <si>
    <t>MAPS asbl</t>
  </si>
  <si>
    <t>Archivio Gabriele Basilico di Giovanna Calvenzi</t>
  </si>
  <si>
    <t>Archivo Fotográfico Humberto Rivas C.B.</t>
  </si>
  <si>
    <t>Integral Art and Development, S.L.</t>
  </si>
  <si>
    <t>La Troupe Image Lab S.L.</t>
  </si>
  <si>
    <t>Paul Graham</t>
  </si>
  <si>
    <t>Olivo Barbieri</t>
  </si>
  <si>
    <t>Movol Color Digital, S.L.L.</t>
  </si>
  <si>
    <t>Larry Fink</t>
  </si>
  <si>
    <t>Pilar Vendrell Montserrat</t>
  </si>
  <si>
    <t>Reimpventa</t>
  </si>
  <si>
    <t>New Image Texture, S.L.</t>
  </si>
  <si>
    <t>Álvaro Cualladó García</t>
  </si>
  <si>
    <t>Alfonso Cualladó Gutiérrez</t>
  </si>
  <si>
    <t>Antonio Cualladó Gutiérrez</t>
  </si>
  <si>
    <t>Sofía Antígona Lambrou Cualladó</t>
  </si>
  <si>
    <t>Bárbara Fluxá Álvarez-Miranda</t>
  </si>
  <si>
    <t>Pedro González Romero</t>
  </si>
  <si>
    <t>Guy Hersant</t>
  </si>
  <si>
    <t>Salomo &amp; Bonet-Godo Broker de Seguros, S.L.</t>
  </si>
  <si>
    <t>Aon Iberia Correduría de Seguros y Reaseguros, S.A.U.</t>
  </si>
  <si>
    <t>Arte Cuadro Vigo, S.L.</t>
  </si>
  <si>
    <t>Federico Guzmán Romero</t>
  </si>
  <si>
    <t>J. Óscar Molina Pérez</t>
  </si>
  <si>
    <t>Enrique Touriño Marcén</t>
  </si>
  <si>
    <t>SAS GALERIE GBL (baudoin lebon)</t>
  </si>
  <si>
    <t>METRÓPOLIS</t>
  </si>
  <si>
    <t>José Morón Borrego</t>
  </si>
  <si>
    <t>Ahlam Shibli</t>
  </si>
  <si>
    <t>Andreas Müller-Pohle</t>
  </si>
  <si>
    <t>Luis Andrada Mascort</t>
  </si>
  <si>
    <t>Carlos de Andrés</t>
  </si>
  <si>
    <t>Diana Blok</t>
  </si>
  <si>
    <t>GVM de Publicidad, S.L.</t>
  </si>
  <si>
    <t>Rafael Navarro Ediciones, S.L.</t>
  </si>
  <si>
    <t>Rogelio López Cuenca</t>
  </si>
  <si>
    <t>Eladio Ramos González-Serna</t>
  </si>
  <si>
    <t>SIT Expedición Arte y Seguridad, S.L.</t>
  </si>
  <si>
    <t>Fundación CNSE</t>
  </si>
  <si>
    <t>César González</t>
  </si>
  <si>
    <t>EFUE</t>
  </si>
  <si>
    <t>Marta Roige</t>
  </si>
  <si>
    <t>Studio Miriam Bäckström AB</t>
  </si>
  <si>
    <t>David Santander</t>
  </si>
  <si>
    <t>Carlota de Felipe</t>
  </si>
  <si>
    <t>Ubiqus Spain S.L.U.</t>
  </si>
  <si>
    <t>Bright Lights Estudios C.B.</t>
  </si>
  <si>
    <t>Philippe Ruault-Photographe</t>
  </si>
  <si>
    <t>Zesauro Traducciones, S.L.</t>
  </si>
  <si>
    <t>Mister Nilson</t>
  </si>
  <si>
    <t>Técnica de Transportes Internacionales, S.A.U. (Tti, S.A.U.)</t>
  </si>
  <si>
    <t>Clara Sarasa</t>
  </si>
  <si>
    <t>Juan Rivera</t>
  </si>
  <si>
    <t>Bravo Lofish</t>
  </si>
  <si>
    <t>B98619240</t>
  </si>
  <si>
    <t>BE0664805435</t>
  </si>
  <si>
    <t>CLVGNN46S68F205K</t>
  </si>
  <si>
    <t>E67351387</t>
  </si>
  <si>
    <t>B88325402</t>
  </si>
  <si>
    <t>BRBLVO54H24B819J</t>
  </si>
  <si>
    <t>B84598242</t>
  </si>
  <si>
    <t>G79467353</t>
  </si>
  <si>
    <t>35063796C</t>
  </si>
  <si>
    <t>B86032117</t>
  </si>
  <si>
    <t>B66594730</t>
  </si>
  <si>
    <t>51122413Z</t>
  </si>
  <si>
    <t>05390323C</t>
  </si>
  <si>
    <t>02522674B</t>
  </si>
  <si>
    <t>51731391K</t>
  </si>
  <si>
    <t>01932745D</t>
  </si>
  <si>
    <t>52530047W</t>
  </si>
  <si>
    <t>B66611260</t>
  </si>
  <si>
    <t>A28109247</t>
  </si>
  <si>
    <t>B36751410</t>
  </si>
  <si>
    <t>28874267K</t>
  </si>
  <si>
    <t>51360452A</t>
  </si>
  <si>
    <t>36021659W</t>
  </si>
  <si>
    <t>B38402756</t>
  </si>
  <si>
    <t>28513725G</t>
  </si>
  <si>
    <t>DE115334215</t>
  </si>
  <si>
    <t>28816135X</t>
  </si>
  <si>
    <t>50935279P</t>
  </si>
  <si>
    <r>
      <rPr>
        <sz val="10"/>
        <color theme="0"/>
        <rFont val="Arial"/>
        <family val="2"/>
      </rPr>
      <t>*</t>
    </r>
    <r>
      <rPr>
        <sz val="10"/>
        <rFont val="Arial"/>
      </rPr>
      <t>079596046</t>
    </r>
  </si>
  <si>
    <t>B79054144</t>
  </si>
  <si>
    <t>B99106114</t>
  </si>
  <si>
    <t>24891299D</t>
  </si>
  <si>
    <t>28658444F</t>
  </si>
  <si>
    <t>B28324176</t>
  </si>
  <si>
    <t>Q2826004</t>
  </si>
  <si>
    <t>B82205121</t>
  </si>
  <si>
    <t>51459452B</t>
  </si>
  <si>
    <t>18056774A</t>
  </si>
  <si>
    <t>A46335816</t>
  </si>
  <si>
    <t>B87751483</t>
  </si>
  <si>
    <t>43715062C</t>
  </si>
  <si>
    <t>20000  coronas suecas</t>
  </si>
  <si>
    <t>B82837782</t>
  </si>
  <si>
    <t>E88043872</t>
  </si>
  <si>
    <t>B87983250</t>
  </si>
  <si>
    <t xml:space="preserve">Gastroamerica </t>
  </si>
  <si>
    <t>433279916000/12</t>
  </si>
  <si>
    <t>S2817040E</t>
  </si>
  <si>
    <t>32/2021</t>
  </si>
  <si>
    <t>33/2021</t>
  </si>
  <si>
    <t>06629508B</t>
  </si>
  <si>
    <t>B83325928</t>
  </si>
  <si>
    <t>A79527164</t>
  </si>
  <si>
    <t>G83170027</t>
  </si>
  <si>
    <t>52870069S</t>
  </si>
  <si>
    <t>B87721965</t>
  </si>
  <si>
    <t>Procedimiento abierto simplificado 159-6</t>
  </si>
  <si>
    <t>CONT_30/2020_1121</t>
  </si>
  <si>
    <t>Ejecución del programa "Empower Parents. Espacios comunes".</t>
  </si>
  <si>
    <t>Contratación del servicio de tareas propias del Área de Contabilidad y Administración de Personal y Salarios de la Fundación ICO.</t>
  </si>
  <si>
    <t>Procedimiento abierto simplicado</t>
  </si>
  <si>
    <t>NSP14_2021</t>
  </si>
  <si>
    <t>Patrocinio para la organización de la XII Olimpiada Española de Economía (21 -23 junio de 2021) en la Universidad de Alcalá de Henares, Madrid.</t>
  </si>
  <si>
    <t>Fundación General de la Universidad de Alcalá</t>
  </si>
  <si>
    <t>Patrocinio para la publicación del libro "Economía y sostenibilidad: el Debate de la gestión en la historia del pensamiento económico".</t>
  </si>
  <si>
    <t>Diseño, edición y producción del catálogo de la exposición "Lacaton &amp; Vassal. Espacio libre, Transformación, Habiter"</t>
  </si>
  <si>
    <t>Servicio de producción de obra para la exposición "Olvidados del tiempo"(PHE22)</t>
  </si>
  <si>
    <t>Servicio de Coordinación del Programa e-FP (curso 2021-22)</t>
  </si>
  <si>
    <t>Realización del comisariado y diseño expositivo de la exposición "Usos fugaces. Los nuevos temas de la vivienda colectiva en Europa en la frontera de 2020".</t>
  </si>
  <si>
    <t>Realización del Comisariado y diseño expositivo de la exposición Usos fugaces. Los nuevos temas de la vivienda colectiva en europa En la frontera de 2020.</t>
  </si>
  <si>
    <t>Realización del Comisariado y diseño expositivo de la exposición "Usos fugaces. Los nuevos temas de la vivienda colectiva en Europa En la frontera de 2020".</t>
  </si>
  <si>
    <t>TRANSPORTES, EMBALAJES, MONTAJES Y ALMACENAJE, S.A. (TEMA, S.A.)</t>
  </si>
  <si>
    <t>Servicio de organización, desarrollo y ejecución de las actividades educativas en el Museo ICO, así como el diseño del material
didáctico asociado a las mismas.</t>
  </si>
  <si>
    <t>ASOCIACIÓN HABLAR EN ARTE</t>
  </si>
  <si>
    <t>Servicio d emontaje y desmontaje de la exposición Lacaton¬Vassal que tendrá lugar en el Museo ICO entre el 6 de octubre de 2021 y el 16 de enero de 2022.</t>
  </si>
  <si>
    <t>Contrato entre la Fundacion ICO y Thomson Reuters Aranzadi para servicios editoriales del clasico del pensamiento economico, no venal y venal, para 2021</t>
  </si>
  <si>
    <t>Contrato para la organización exposicion Anna Heringer. La belleza esecial.</t>
  </si>
  <si>
    <t>Contrato para el comisariado exposicion Anna Heringer. La belleza esencial.</t>
  </si>
  <si>
    <t>Contrato para la elaboracion del catálogo exposicion Anna Heringer. La belleza esencial</t>
  </si>
  <si>
    <t>1 año más 2 prorrogables</t>
  </si>
  <si>
    <t>Establecer las bases generales de cooperación entre el Ministerio de Transportes, Movilidad y Agenda Urbana y la FICO para la realización de la exposición “Usos fugaces. Los nuevos temas de la vivienda colectiva en Europa en la frontera de 2020”, que se celebrará en el Museo ICO, sito en la Calle Zorrilla, 3, 28014, Madrid.</t>
  </si>
  <si>
    <t xml:space="preserve"> Real Academia de Ciencias Morales y Políticas</t>
  </si>
  <si>
    <t>Q2868015E</t>
  </si>
  <si>
    <t>Instituto de Crédito Oficial (ICO)</t>
  </si>
  <si>
    <t>Q2876002C</t>
  </si>
  <si>
    <t>600 $</t>
  </si>
  <si>
    <t>M37/2022</t>
  </si>
  <si>
    <t>Proveer diez imágenes digitales en alta resolución y la preceptiva autorización para su publicación en el catálogo de la exposición "En España. Fotografía, encargos, terrirotios, 1983-2009"</t>
  </si>
  <si>
    <t>Contrato menor para la digitalización de cinco negativos originales del fotógrafo Joan Fontcuberta Villà para su publicación en el catálogo de la exposición En España. Fotografía, encargos, terrirotios, 1983-2009</t>
  </si>
  <si>
    <t>Contrato menor para la realización de trabajos adicionales de edición y trascripción de los vídeos para la exposición “Carme Pinós. Escenarios para la vida".</t>
  </si>
  <si>
    <t>Contrato menor para unos derechos de autor para la reproducción a gran tamaño de una fotografía de Ferran Freixa en la exposición del Museo ICO Carme Pinós. Escenarios para la vida".</t>
  </si>
  <si>
    <t>52367057J</t>
  </si>
  <si>
    <t>44414117J</t>
  </si>
  <si>
    <t>AC_PA14-12-21/1163</t>
  </si>
  <si>
    <t>ICO_PRO_APORT_BOE_163_2021_1144</t>
  </si>
  <si>
    <t>SCON_PA14_12_2020/ 1139</t>
  </si>
  <si>
    <t>SCON_PA14-12-20/1150</t>
  </si>
  <si>
    <t>SCON_PA14-12-20_1129</t>
  </si>
  <si>
    <t>Prórroga del Convenio ICO_Fundación ICO, para la financiación de las actividades y cumplimiento de los fines fundacionales durante 2021</t>
  </si>
  <si>
    <t>Elaboración, coordinación y realización dela obra, dentro de la colección de clásicos del Pensamiento Económico Español, "Escritos económicos del conde de Cabarrús", con estudio introductorio del profesor Pedro Schawartz.</t>
  </si>
  <si>
    <t>12725953F</t>
  </si>
  <si>
    <t>22927850R</t>
  </si>
  <si>
    <t>5202054Y</t>
  </si>
  <si>
    <t>CONVENIO DE COLABORACIÓN ENTRE EL CONSEJO SUPERIOR DE LOS COLEGIOS DE ARQUITECTOS DE ESPAÑA Y LA FUNDACIÓN ICO PARA LA INCORPORACIÓN DE LA EXPOSICIÓN “ANNA HERINGER.LA BELLEZA ESENCIAL” COMO UN SIDE EVENT EN EL MARCO DE LA CELEBRACIÓN DEL FORO “AFFORDABLE HOUSE ACTIVATION”.</t>
  </si>
  <si>
    <t>CONSEJO SUPERIOR DE LOS COLEGIOS DE ARQUITECTOS DE ESPAÑA</t>
  </si>
  <si>
    <t>Q2875019H</t>
  </si>
  <si>
    <t>CONV14-12-2021/1159</t>
  </si>
  <si>
    <t>13/2019</t>
  </si>
  <si>
    <t>Contrato de arrendamiento de servicios entre la Fundación ICO y Círculo de comunicación</t>
  </si>
  <si>
    <t>Círculo de Comunicación SL</t>
  </si>
  <si>
    <t>B87255071</t>
  </si>
  <si>
    <t>15/2019</t>
  </si>
  <si>
    <t>Contrato de arrendamiento de servicio entre la Fundación ICO e Intervento 2, S.L. para la realización del montaje de la exposición Saenz de Oiza</t>
  </si>
  <si>
    <t>Intervento 2, S.L.</t>
  </si>
  <si>
    <t>16/2019</t>
  </si>
  <si>
    <t>100,000.00 €</t>
  </si>
  <si>
    <t>Contrato de arrendamiento de servicio entre la Fundación ICO y Técnica de Transportes Internacionales (TII) para el transporte de la exposición Saenz de Oiza</t>
  </si>
  <si>
    <t>Tecnica de Transportes Internacionales S.A.U</t>
  </si>
  <si>
    <t>02/2020</t>
  </si>
  <si>
    <t>Contrato de arrendamiento de servicios entre la Fundación ICO y Técnica de Transportes Internacionales SAU para el almacenaje de obras de arte y embalajes de las colecciones ICO</t>
  </si>
  <si>
    <t>04/2020</t>
  </si>
  <si>
    <t>Contrato entre la Fundación ICO e Intervento 2, S.L para la contratación del servicio de iluminación de las exposiciones temporales del Museo ICO</t>
  </si>
  <si>
    <t>05/2020</t>
  </si>
  <si>
    <t>Contrato de arrendamiento de servicios entre la Fundación ICO y Soda Comunicación S.L para la realización de la creatividad gráfica para las actividades de la Fundación ICO</t>
  </si>
  <si>
    <t>Soda comunicación S.L</t>
  </si>
  <si>
    <t>B83669457</t>
  </si>
  <si>
    <t>07/2020</t>
  </si>
  <si>
    <t>25.880,00 €</t>
  </si>
  <si>
    <t>Contrato de arrendamiento de servicios entre la Fundación ICO y SIT Expedición Arte y Seguridad S.L. Danny Lyon. La destrucción del bajo Manhattan.</t>
  </si>
  <si>
    <t>Sit Expedición Arte y Seguridad S.L.</t>
  </si>
  <si>
    <t>08/2020</t>
  </si>
  <si>
    <t>28.541,00 €</t>
  </si>
  <si>
    <t>Contrato entre la Fundación ICO y TEMA para la realización del montaje de la exposición "Danny Lyon"</t>
  </si>
  <si>
    <t>Tema S.A.</t>
  </si>
  <si>
    <t>11/2020</t>
  </si>
  <si>
    <t>Contrato entre la Fundación ICO y Thomsom para servicios editoriales de las obras de Los Clásicos del Pensamiento Económico Español</t>
  </si>
  <si>
    <t>Thomson Reuters</t>
  </si>
  <si>
    <t>A81962201</t>
  </si>
  <si>
    <t>12/2020</t>
  </si>
  <si>
    <t>49.586,78 €</t>
  </si>
  <si>
    <t>Contrato entre la Fundación ICO y Globalia para servicio de gestión de viajes de la Fundación F.S.P</t>
  </si>
  <si>
    <t>Globalia Corporate Travel</t>
  </si>
  <si>
    <t>B57986846</t>
  </si>
  <si>
    <t>20/2020</t>
  </si>
  <si>
    <t>Contrato entre la Fundación ICO e Integral Art and Development para la "Contratación del servicio de transporte de la exposición Carme Pinós. Escenarios para la vida."</t>
  </si>
  <si>
    <t>30/2020</t>
  </si>
  <si>
    <t xml:space="preserve">Contrato entre la Fundación ICO y Metrópolis Comunicación S.L. para el  servicio de comunicación integral de la actividad </t>
  </si>
  <si>
    <t>Metrópolis Comunicación S.L.</t>
  </si>
  <si>
    <t>NSP01/2020</t>
  </si>
  <si>
    <t>Contrato para la organización de la exposición Danny Lyon entre la Fundación ICO y Daniel Joseph Lyon</t>
  </si>
  <si>
    <t>Daniel Joseph Lyon</t>
  </si>
  <si>
    <t>NSP06/2020</t>
  </si>
  <si>
    <t>Contrato entre la Fundación ICO y Aperture Foundation para la edición de catalogos de la exposición Danny Lyon</t>
  </si>
  <si>
    <t>Aperture Foundation</t>
  </si>
  <si>
    <t>13-3120824</t>
  </si>
  <si>
    <t>NSP19/2019</t>
  </si>
  <si>
    <t>Adenda del contrato de arrendamiento y servicios entre la Fundación ICO y Arquitectura Viva para la edición del catálogo de la Exposición Carme Pinós</t>
  </si>
  <si>
    <t>Arquitectura Viva</t>
  </si>
  <si>
    <t>NSP24/2020</t>
  </si>
  <si>
    <t xml:space="preserve">Contrato entre la Fundación ICO y la Fundación Contemporánea para el patrocinio del festival internacional de fotografía y artes visuales photoespaña 2020
</t>
  </si>
  <si>
    <t>Fundación Contemporánea (en adelante PHotoEspaña)</t>
  </si>
  <si>
    <t>21/2020</t>
  </si>
  <si>
    <t>Contrato entre la Fundación ICO y SIT para el servicio de montaje de la exposición "Carme Pinós. Escenarios para la vida"</t>
  </si>
  <si>
    <t>SIT PROYECTOS IDEACIÓN Y CONSERVACIÓN S.L</t>
  </si>
  <si>
    <t>B81027724</t>
  </si>
  <si>
    <t>NSP03/2020</t>
  </si>
  <si>
    <t>Contrato entre la Fundación ICO y Jorge Ribalta Delgado para el "Comisariado de la primera fase del proyecto a largo plazo "20/XXI. Imágenes de España".</t>
  </si>
  <si>
    <t>Jorge Ribalta Delgado</t>
  </si>
  <si>
    <t>38501413B</t>
  </si>
  <si>
    <t>29/01/2020</t>
  </si>
  <si>
    <t>NSP10/2020</t>
  </si>
  <si>
    <t>Contrato entre la Fundación ICO y la Fundación Iberoamericana Empresarial para la elaboración y difusión de un estudio sobre la Formación Profesional en Iberoamérica.</t>
  </si>
  <si>
    <t>Fundación Iberoamericana Empresarial</t>
  </si>
  <si>
    <t>G86788486</t>
  </si>
  <si>
    <t>NSP13/2020</t>
  </si>
  <si>
    <t>Contrato entre la Fundación ICO y la Universidad Nacional de Educación a Distancia para la organización y desarrollo de una serie de talleres de trabajo sobre prioridades formativas de las pymes en la transición hacia la economía circular.</t>
  </si>
  <si>
    <t>Universidad Nacional de Educación a Distancia</t>
  </si>
  <si>
    <t>Q2818016D</t>
  </si>
  <si>
    <t>NPS14/2020</t>
  </si>
  <si>
    <t>Contrato entre la Fundación ICO y Fundación Víctimas del Terrorismo para el Patrocinio de los Premios FVT, organizados por la Fundación Víctimas del Terrorismo en el año 2020.</t>
  </si>
  <si>
    <t>Fundación Víctimas del Terrorismo</t>
  </si>
  <si>
    <t>G83276790</t>
  </si>
  <si>
    <t>NSP15/2020</t>
  </si>
  <si>
    <t>6.605,79 €</t>
  </si>
  <si>
    <t>Contrato entre la Fundación ICO y María Cristina Zelich Martínez para el Comisariado de la exposición "En España. Fotografía, encargos, territorios, 1983-2009".</t>
  </si>
  <si>
    <t>María Cristina Zelich Martínez</t>
  </si>
  <si>
    <t>37660083K</t>
  </si>
  <si>
    <t>NSP16/2020</t>
  </si>
  <si>
    <t>Contrato entre la Fundación ICO y Jorge Ribalta Delgado para el Comisariado de la exposición "En España. Fotografía, encargos, territorios, 1983-2009".</t>
  </si>
  <si>
    <t>NSP17/2020</t>
  </si>
  <si>
    <t>Contrato entre la Fundación ICO y José Ramón Esparza Estaún para el Comisariado de la exposición "En España. Fotografía, encargos, territorios, 1983-2009".</t>
  </si>
  <si>
    <t>José Ramón Esparza Estaún</t>
  </si>
  <si>
    <t>15790215W</t>
  </si>
  <si>
    <t>09/2020</t>
  </si>
  <si>
    <t xml:space="preserve">Contrato entre la Fundación ICO y SegurCaixa Adeslas para la provisión del seguro colectivo de asistencia en viaje accidentes de los becarios del Programa Fundación ICO Becas- China </t>
  </si>
  <si>
    <t xml:space="preserve">Segurcaixa Adeslas, S.A. de Seguros y Reaseguros </t>
  </si>
  <si>
    <t>A28011864</t>
  </si>
  <si>
    <t>NSP22/2020</t>
  </si>
  <si>
    <t>Contrato entre la Fundación ICO y Ana Sojo para la ·Elaboración del documento de trabajo "Pandemia y sindemia: impacto socioeconómico y Agenda 2030" (DT1).</t>
  </si>
  <si>
    <t>Ana Sojo</t>
  </si>
  <si>
    <t>104330411</t>
  </si>
  <si>
    <t>NSP23/2020</t>
  </si>
  <si>
    <t>Contrato entre la Fundación ICO y Erika M. Rodríguez Pinzón para la Elaboración del documento de trabajo "América Latina: competencia geopolítica, regionalismo y multilateralismo" (DT2).</t>
  </si>
  <si>
    <t>Erika M. Rodríguez Pinzón</t>
  </si>
  <si>
    <t>02573533V</t>
  </si>
  <si>
    <t>NSP27/2020</t>
  </si>
  <si>
    <t>Contrato entre la Fundación ICO y Tobias Jung Altrogge para la Elaboración del documento de trabajo "Un nuevo ciclo en la cooperación UE-ALC: el IVDCI y el FEDS+" (DT7).</t>
  </si>
  <si>
    <t>Tobias Jung Altrogge</t>
  </si>
  <si>
    <t>06659757S</t>
  </si>
  <si>
    <t>NSP28/2020</t>
  </si>
  <si>
    <t>Contrato entre la Fundación ICO y Cristina Xalma Mellado para la Elaboración del documento de trabajo "Instrumentos innovadores, cooperación financiera, Sur-Sur y Triangular" (DT8).</t>
  </si>
  <si>
    <t>Cristina Xalma Mellado</t>
  </si>
  <si>
    <t>43438185V</t>
  </si>
  <si>
    <t>NSP29/2020</t>
  </si>
  <si>
    <t>Contrato entre la Fundación ICO y Mª Luisa Ramos Rollón para la  Elaboración del documento de trabajo "La cooperación española con América Latina, un nuevo ciclo" (DT9).</t>
  </si>
  <si>
    <t>Mª Luisa Ramos Rollón</t>
  </si>
  <si>
    <t>05396606R</t>
  </si>
  <si>
    <t>M03/2020</t>
  </si>
  <si>
    <t>Póliza de seguro "clavo a clavo" de bienes culturales de la exposición "Sáenz de Oíza. Artes y Oficios"</t>
  </si>
  <si>
    <t>Poolsegur</t>
  </si>
  <si>
    <t>B84019538</t>
  </si>
  <si>
    <t>M04/2020</t>
  </si>
  <si>
    <t>Contratación del servicio de captación, selección y formación de los mentores del Programa e-FP.</t>
  </si>
  <si>
    <t>Red de mentoring de España</t>
  </si>
  <si>
    <t>B87843793</t>
  </si>
  <si>
    <t>M05/2020</t>
  </si>
  <si>
    <t>6,000.00 €</t>
  </si>
  <si>
    <t>4,833.50 €</t>
  </si>
  <si>
    <t>Servicio de alquiler y mantenimiento de radioguías para el Museo ICO</t>
  </si>
  <si>
    <t>Call &amp; Talk</t>
  </si>
  <si>
    <t>B97839542</t>
  </si>
  <si>
    <t>M06/2020</t>
  </si>
  <si>
    <t>Traducción y maquetación del Anuario del Euro 2019</t>
  </si>
  <si>
    <t>Lionbridge S.L.U.</t>
  </si>
  <si>
    <t>B81673063</t>
  </si>
  <si>
    <t>M17/2020</t>
  </si>
  <si>
    <t>Contratación del servicio de asesoramiento fiscal para la Fundación ICO.</t>
  </si>
  <si>
    <t>PricewaterhouseCoopers S.L.</t>
  </si>
  <si>
    <t>B82610981</t>
  </si>
  <si>
    <t>M19/2020</t>
  </si>
  <si>
    <t>Realización del diseño y la maquetación de la publicación en papel y digital de la publicación de Empower Parents y la adaptación de la web a la línea editorial realizada.</t>
  </si>
  <si>
    <t>Jaime Narváez</t>
  </si>
  <si>
    <t>05674937D</t>
  </si>
  <si>
    <t>M27/2020</t>
  </si>
  <si>
    <t>Realización de dos maquetas de obra de la arquitecta Carme Pinós que formarán parte del contenido expositivo de la muestra en el Museo ICO.</t>
  </si>
  <si>
    <t>Maquetas y proyectos de arquitectura S.L.</t>
  </si>
  <si>
    <t>B64514573</t>
  </si>
  <si>
    <t>M28/2020</t>
  </si>
  <si>
    <t>Contratación del servicio de traducción del español al inglés del texto del libro “Empower Parents. Imaginando espacios comunes” que se publicará a finales de 2020.</t>
  </si>
  <si>
    <t>POLISEMIA S.L.</t>
  </si>
  <si>
    <t>B82481292</t>
  </si>
  <si>
    <t>M29/2020</t>
  </si>
  <si>
    <t>Impresión de 500 ejemplares (300 en castellano y 200 en inglés) del libro "Empower Parents. Imaginando espacios comunes".</t>
  </si>
  <si>
    <t>BRIZZOLIS, S.A.</t>
  </si>
  <si>
    <t>A80140122</t>
  </si>
  <si>
    <t>M43/2020</t>
  </si>
  <si>
    <t>Derechos de autor para la reproducción a gran tamaño de una fotografía de Duccio Malagamba en la exposición del Museo ICO Carme Pinós</t>
  </si>
  <si>
    <t>Duccio Malagamba</t>
  </si>
  <si>
    <t>X1067604J</t>
  </si>
  <si>
    <t>M01/2020</t>
  </si>
  <si>
    <t>Servicio de producción de enmarcado de dos obras procedentes de Gordailua, Centro de colecciones Patrimoniales de Gipuzkoa</t>
  </si>
  <si>
    <t>Atrezzo Marko Dendak S.L.</t>
  </si>
  <si>
    <t>B20696324</t>
  </si>
  <si>
    <t>M02/2020</t>
  </si>
  <si>
    <t>Póliza de seguro "clavo a clavo" para bienes culturales procedentes de la Fundación Miró de Mallorca que formarn parte d ela exposición "Sáenz de Oíza"</t>
  </si>
  <si>
    <t>Hiscox, S.A</t>
  </si>
  <si>
    <t>W01856881</t>
  </si>
  <si>
    <t>M07/2020</t>
  </si>
  <si>
    <t>Realización de la cobertura fotográfica y de vídeo de cuatro exposiciones temporales del Museo ICO</t>
  </si>
  <si>
    <t>Julio César González</t>
  </si>
  <si>
    <t>M08/2020</t>
  </si>
  <si>
    <t>Producción de tríptico de programación del Museo para distribución en hoteles</t>
  </si>
  <si>
    <t>Artes Gráficas Palermo S.L.</t>
  </si>
  <si>
    <t>B28337731</t>
  </si>
  <si>
    <t>M09/2020</t>
  </si>
  <si>
    <t>Servicio de mantenimiento de la web y "hosting" del servidor de la Fundación ICO</t>
  </si>
  <si>
    <t>Metric Salad S.L.</t>
  </si>
  <si>
    <t>B54733282</t>
  </si>
  <si>
    <t>M10/2020</t>
  </si>
  <si>
    <t>Adquisición de una terminal de Punto de Venta (TPV) para el Museo ICO para la gestión de inventariado, ventas y cobro de catálogos y merchandising.</t>
  </si>
  <si>
    <t>Global E-Commerce Development S.L.</t>
  </si>
  <si>
    <t>B72301260</t>
  </si>
  <si>
    <t>M11/2020</t>
  </si>
  <si>
    <t>Impresión del Anuario del Euro 2019</t>
  </si>
  <si>
    <t>B86032177</t>
  </si>
  <si>
    <t>M12/2020</t>
  </si>
  <si>
    <t>Revisión textos traducidos Anuario del Euro 2019</t>
  </si>
  <si>
    <t>M13/2020</t>
  </si>
  <si>
    <t>Traducción Estudio introductorio del libro de Luis Ortiz</t>
  </si>
  <si>
    <t>Juan Rivera Rodríguez</t>
  </si>
  <si>
    <t>M14/2020</t>
  </si>
  <si>
    <t>Documentación y corrección técnica del libro de Luis Ortiz</t>
  </si>
  <si>
    <t>Clara Sarasa Aznar</t>
  </si>
  <si>
    <t>M15/2020</t>
  </si>
  <si>
    <t>Impresión de los libros de Luis Ortiz</t>
  </si>
  <si>
    <t>M16/2020</t>
  </si>
  <si>
    <t>Derechos de autor para el uso de 15 fotografías de Danny Lyon en prensa escrita, digital y medios sociales, para la comunicación y difusión pública de la exposición Danny Lyon. The Destruction of Lower Manhattan.</t>
  </si>
  <si>
    <t>Imágenes, Prensa y Multimedia S.L.</t>
  </si>
  <si>
    <t>M18/2020</t>
  </si>
  <si>
    <t>Servicio de ampliación de la Póliza de seguro "clavo a Clavo" que cubra los bienes culturales procedentes de la Fundación Miróde Mallorca, que forman parte de la exposición "Sáenz de Oíza. Artes y oficios"</t>
  </si>
  <si>
    <t>Hiscox, S.A.</t>
  </si>
  <si>
    <t>W0185688I</t>
  </si>
  <si>
    <t>M20/2020</t>
  </si>
  <si>
    <t>Realización de un vídeo promocional de reapertura del Museo ICO tras cierre por estado de alarma (COVID-19)</t>
  </si>
  <si>
    <t>M21/2020</t>
  </si>
  <si>
    <t>Contratación de una póliza de seguro en modalidad “clavo a clavo” que cubra los bienes culturales que formarán parte de la exposición del Museo ICO "Danny Lyon. La destrucción del Bajo Manhattan".</t>
  </si>
  <si>
    <t>Poolsegur, S.L</t>
  </si>
  <si>
    <t>M22/2020</t>
  </si>
  <si>
    <t>Servicio de transporte de las Colecciones ICO desde las instalaciones de SIT Grupo Empresarial, S.L. a las de Técnica de Transportes Internacionales, S.A.U</t>
  </si>
  <si>
    <t>Técnica de Transportes Internacionales, S.A.U</t>
  </si>
  <si>
    <t>M23/2020</t>
  </si>
  <si>
    <t>Viajes para reunión presencial 21-22 julio con comisarios de la expo. "En España. Fotografía, encargos, territorios, 1983-2009" del Museo ICO.</t>
  </si>
  <si>
    <t>Viajes El Corte Inglés</t>
  </si>
  <si>
    <t>A28229813</t>
  </si>
  <si>
    <t>M24/2020</t>
  </si>
  <si>
    <t>Realización de dos vídeos para la exposición “Carme Pinós” del Museo ICO que se mostrará desde el 10 de febrero al 9 de mayo de 2021</t>
  </si>
  <si>
    <t>J65802936</t>
  </si>
  <si>
    <t>M25/2020</t>
  </si>
  <si>
    <t>Derechos de autor para el uso de las fotografías de Danny Lyon en las piezas gráficas de su exposición en el Museo ICO, así como de otras 5 fotografías del mismo autor en prensa escrita, digital y medios sociales, todas ellas para la difusión y comunicación pública de la exposición del Museo ICO Danny Lyon. La destrucción del Bajo Manhattan.</t>
  </si>
  <si>
    <t>M26/2020</t>
  </si>
  <si>
    <t>Suministro de bastidor de madera para un cuadro de las Colecciones ICO</t>
  </si>
  <si>
    <t>SIT Proyectos Diseño y Conservación, S.L.</t>
  </si>
  <si>
    <t>M30/2020</t>
  </si>
  <si>
    <t>Suministro de auriculares desechables para el uso de Radioguías en el Museo ICO.</t>
  </si>
  <si>
    <t>Call &amp; Talk S.L.</t>
  </si>
  <si>
    <t>M31/2020</t>
  </si>
  <si>
    <t>Servicio de Apoyo y mantenimiento del Anuario de la Competencia 2019 y actualización de OMEKA</t>
  </si>
  <si>
    <t>Informática Abana S.L.,</t>
  </si>
  <si>
    <t>B81879660</t>
  </si>
  <si>
    <t>M32/2020</t>
  </si>
  <si>
    <t>Servicio de Traducción, subtitulado, pautado y edición del vídeo grabado durante la conversación con Danny Lyon organizada con Aperture Foundation.</t>
  </si>
  <si>
    <t>LA FABRICA GESTION MAS CULTURA, S.L.</t>
  </si>
  <si>
    <t>B82627548</t>
  </si>
  <si>
    <t>M33/2020</t>
  </si>
  <si>
    <t>Servicio de retransmisión por streaming del Foro Atlántico que se desarrollará el día 30 de noviembre de 2020 (evento online híbrido).</t>
  </si>
  <si>
    <t>AGORA GROUP – XPERTIA WIMAX COMMUNICATIONS, SL</t>
  </si>
  <si>
    <t>B74323411</t>
  </si>
  <si>
    <t>M34/2020</t>
  </si>
  <si>
    <t>Derechos de autor para el uso de las fotografías de Danny Lyon para la promoción y difusión pública de la exposición del Museo ICO "Danny Lyon. La destrucción del Bajo Manhattan".</t>
  </si>
  <si>
    <t>Imágenes, Prensa y Multimedia, S.L</t>
  </si>
  <si>
    <t>M36/2020</t>
  </si>
  <si>
    <t>Derechos de autor para el uso de fotografías de Danny Lyon en materiales didácticos relacionados con la exposición del Museo ICO Danny Lyon. La destrucción del Bajo Manhattan.</t>
  </si>
  <si>
    <t>30/02/2021</t>
  </si>
  <si>
    <t>M37/2020</t>
  </si>
  <si>
    <t>Transporte de 12 obras de las Colecciones ICO a las instalaciones de Tti para su almacenaje.</t>
  </si>
  <si>
    <t>M38/2020</t>
  </si>
  <si>
    <t>Derechos de autor para la reproducción a gran tamaño de 2 fotografías de Hisao Suzuki en la exposición del Museo ICO Carme Pinós "Escenarios para la vida"</t>
  </si>
  <si>
    <t>Hisao Suzuki</t>
  </si>
  <si>
    <t>X0678877D</t>
  </si>
  <si>
    <t>M39/2020</t>
  </si>
  <si>
    <t>Derechos de autor para la reproducción a gran tamaño de una fotografía de Simón Garcíka en la exposición del Museo ICO Carme Pinós "Escenarios para la vida"</t>
  </si>
  <si>
    <t>Simón García Asensio</t>
  </si>
  <si>
    <t>44007526Q</t>
  </si>
  <si>
    <t>M40/2020</t>
  </si>
  <si>
    <t>Enmarcación de 3 fotografías de Joan Fontcuberta para la exposición del Museo ICO "En España. Fotografía, encargos, territorios, 1983-2009".</t>
  </si>
  <si>
    <t>M41/2020</t>
  </si>
  <si>
    <t>Servicio de traducción del italiano al inglés del texto de William Guerrieri para el catálogo de la exposición del Museo ICO "Paisajes enmarcados. Misiones fotográficas europeas, 1984-2019".</t>
  </si>
  <si>
    <t>Bennett Bazalgette</t>
  </si>
  <si>
    <t>BZLBNT74H04Z114V</t>
  </si>
  <si>
    <t>M42/2020</t>
  </si>
  <si>
    <t>Derechos de autor para la reproducción a gran tamaño de una fotografía de Berta Buzunariz Martínez en la exposición del Museo ICO Carme Pinós "Escenarios para la vida"</t>
  </si>
  <si>
    <t>Berta Buzunariz Martínez</t>
  </si>
  <si>
    <t>44611898V</t>
  </si>
  <si>
    <t>M07- A1/2020</t>
  </si>
  <si>
    <t>Servicio de traducción del texto institucional para el catálogo de la exposición Danny Lyon. The Destruction of Lower Manhattan.</t>
  </si>
  <si>
    <t>Zesauro Traducciones S.L.</t>
  </si>
  <si>
    <t>B83230870</t>
  </si>
  <si>
    <t>M07- A0/2020</t>
  </si>
  <si>
    <t>Servicio de traducción de los textos para la exposición Danny Lyon. The Destruction of Lower Manhattan así como para el catálogo de la misma.</t>
  </si>
  <si>
    <t>SCONV_PA16-12-2019_1110</t>
  </si>
  <si>
    <t>Acuerdo de Colaboración entre la Universitar Autónoma de Barcelona y la Fundación ICO para la elaboración del Anuario de la Competencia 2019</t>
  </si>
  <si>
    <t>ICO_APORT_BOE-A-2020-8832_1112</t>
  </si>
  <si>
    <t>Instituto de Crédito Oficial, E.P.E.</t>
  </si>
  <si>
    <t>SCONV_PA16-12-19_1114</t>
  </si>
  <si>
    <t>Acuerdo de Colaboración entre la Fundación de Estudios Financieros y la Fundación ICO para la elaboración del Anuario del Euro</t>
  </si>
  <si>
    <t>FUNDACIÓN DE ESTUDIOS FINANCIEROS (FEF)</t>
  </si>
  <si>
    <t>G80192909</t>
  </si>
  <si>
    <t>SCON_PA16-12-19_1122</t>
  </si>
  <si>
    <t>Acuerdo de colaboración entre La Fundación Consejo España-China y la Fundación ICO para actividades de interés general</t>
  </si>
  <si>
    <t>Fundación Consejo España-China</t>
  </si>
  <si>
    <t>G83997460</t>
  </si>
  <si>
    <t>SCON_PA16-12-19_1123</t>
  </si>
  <si>
    <t>Acuerdo entre la Fundación ICO y la Fundación Carolina para la realización de actividades conjuntas</t>
  </si>
  <si>
    <t>G82880923</t>
  </si>
  <si>
    <t>SCON_PA16-12-19_1124</t>
  </si>
  <si>
    <t>ACUERDO DE COLABORACIÓN ENTRE LA FUNDACIÓN ICO Y LA FUNDACIÓN INTERNACIONAL PARA LA LIBERTAD PARA LA REALIZACIÓN DE ACTIVIDADES CONJUNTAS</t>
  </si>
  <si>
    <t>Fundación Libertad</t>
  </si>
  <si>
    <t>SCON_PA16-12-19_1115</t>
  </si>
  <si>
    <t>Acuerdo de colaboración entre la Real Academía de Ciencias Morales y Políticas y la Fundación ICO para la elaboración de los Clásicos del Pensamiento Económico Español</t>
  </si>
  <si>
    <t>Real Academía de Ciencias Morales y Políticas</t>
  </si>
  <si>
    <t>BRU_TES_BOE-A-2020-16660_ 1118</t>
  </si>
  <si>
    <t>Convenio entre la Fundación ICO y la Secretaría General del Tesoro y Financiación Internacional para el desarrollo de actividades de la membresía de Bruegel</t>
  </si>
  <si>
    <t>Secretaría General del Tesoro y Financiación Internacional</t>
  </si>
  <si>
    <t>S2826011E</t>
  </si>
  <si>
    <t>BOE-A-2020-12133</t>
  </si>
  <si>
    <t>Convenio entre el Instituto de Crédito Oficial, E.P.E. y la Fundación ICO para el arrendamiento de las superficies y plaza de garaje</t>
  </si>
  <si>
    <t>Convenio entre el Instituto de Crédito Oficial, E.P.E. y la Fundación ICO, para la financiación de las actividades y cumplimiento de los fines fundacionales durante 2021</t>
  </si>
  <si>
    <t>Contrato Menor</t>
  </si>
  <si>
    <t>Nº orden</t>
  </si>
  <si>
    <t>CONT21-06-2021/1145</t>
  </si>
  <si>
    <t>Contrato entre la Fundacion ICO y el Instituto de Crédito Oficial para el arrendamiento de la superficie utilizada por la Fundación 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</si>
</sst>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
    <numFmt numFmtId="165" formatCode="_-* #,##0.00\ _€_-;\-* #,##0.00\ _€_-;_-* &quot;-&quot;??\ _€_-;_-@_-"/>
  </numFmts>
  <fonts count="43" x14ac:knownFonts="1">
    <font>
      <sz val="10"/>
      <name val="Arial"/>
    </font>
    <font>
      <sz val="11"/>
      <color theme="1"/>
      <name val="Calibri"/>
      <family val="2"/>
      <scheme val="minor"/>
    </font>
    <font>
      <sz val="11"/>
      <color theme="1"/>
      <name val="Calibri"/>
      <family val="2"/>
      <scheme val="minor"/>
    </font>
    <font>
      <b/>
      <sz val="10"/>
      <name val="Arial"/>
      <family val="2"/>
    </font>
    <font>
      <b/>
      <sz val="12"/>
      <color theme="0"/>
      <name val="Arial"/>
      <family val="2"/>
    </font>
    <font>
      <b/>
      <sz val="12"/>
      <name val="Arial Narrow"/>
      <family val="2"/>
    </font>
    <font>
      <sz val="10"/>
      <name val="Arial"/>
      <family val="2"/>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ont>
    <font>
      <sz val="9"/>
      <color indexed="81"/>
      <name val="Tahoma"/>
      <charset val="1"/>
    </font>
    <font>
      <b/>
      <sz val="9"/>
      <color indexed="81"/>
      <name val="Tahoma"/>
      <charset val="1"/>
    </font>
    <font>
      <sz val="10"/>
      <color theme="0"/>
      <name val="Arial"/>
      <family val="2"/>
    </font>
    <font>
      <b/>
      <sz val="14"/>
      <name val="Arial Narrow"/>
      <family val="2"/>
    </font>
    <font>
      <sz val="14"/>
      <name val="Arial"/>
      <family val="2"/>
    </font>
    <font>
      <sz val="12"/>
      <name val="Arial"/>
      <family val="2"/>
    </font>
    <font>
      <sz val="12"/>
      <color rgb="FFFF0000"/>
      <name val="Arial"/>
      <family val="2"/>
    </font>
    <font>
      <sz val="12"/>
      <color rgb="FF1C3344"/>
      <name val="Arial"/>
      <family val="2"/>
    </font>
    <font>
      <sz val="12"/>
      <color theme="1"/>
      <name val="Arial"/>
      <family val="2"/>
    </font>
    <font>
      <sz val="8"/>
      <name val="Arial"/>
      <family val="2"/>
    </font>
    <font>
      <sz val="8"/>
      <color rgb="FF444444"/>
      <name val="Open Sans"/>
      <family val="2"/>
    </font>
    <font>
      <sz val="8"/>
      <color theme="1"/>
      <name val="Calibri"/>
      <family val="2"/>
      <scheme val="minor"/>
    </font>
    <font>
      <sz val="8"/>
      <color rgb="FF202020"/>
      <name val="Arial"/>
      <family val="2"/>
    </font>
    <font>
      <b/>
      <sz val="9"/>
      <name val="Arial Narrow"/>
      <family val="2"/>
    </font>
    <font>
      <b/>
      <sz val="8"/>
      <color theme="0"/>
      <name val="Arial"/>
      <family val="2"/>
    </font>
    <font>
      <sz val="8"/>
      <color theme="0"/>
      <name val="Arial"/>
      <family val="2"/>
    </font>
    <font>
      <sz val="5"/>
      <name val="Arial"/>
      <family val="2"/>
    </font>
    <font>
      <sz val="7"/>
      <name val="Arial"/>
      <family val="2"/>
    </font>
  </fonts>
  <fills count="2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50">
    <xf numFmtId="0" fontId="0" fillId="0" borderId="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4" applyNumberFormat="0" applyAlignment="0" applyProtection="0"/>
    <xf numFmtId="0" fontId="13" fillId="24" borderId="5" applyNumberFormat="0" applyAlignment="0" applyProtection="0"/>
    <xf numFmtId="44" fontId="6" fillId="0" borderId="0" applyFont="0" applyFill="0" applyBorder="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10" borderId="4" applyNumberFormat="0" applyAlignment="0" applyProtection="0"/>
    <xf numFmtId="0" fontId="20" fillId="0" borderId="9" applyNumberFormat="0" applyFill="0" applyAlignment="0" applyProtection="0"/>
    <xf numFmtId="0" fontId="2" fillId="0" borderId="0"/>
    <xf numFmtId="0" fontId="2" fillId="0" borderId="0"/>
    <xf numFmtId="0" fontId="2" fillId="0" borderId="0"/>
    <xf numFmtId="0" fontId="6" fillId="25" borderId="10" applyNumberFormat="0" applyFont="0" applyAlignment="0" applyProtection="0"/>
    <xf numFmtId="0" fontId="21" fillId="23" borderId="1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6" fillId="0" borderId="0"/>
  </cellStyleXfs>
  <cellXfs count="112">
    <xf numFmtId="0" fontId="0" fillId="0" borderId="0" xfId="0"/>
    <xf numFmtId="0" fontId="3" fillId="0" borderId="0" xfId="0" applyFont="1"/>
    <xf numFmtId="0" fontId="4" fillId="2" borderId="1" xfId="0" applyFont="1" applyFill="1" applyBorder="1" applyAlignment="1">
      <alignment horizontal="center" vertical="center"/>
    </xf>
    <xf numFmtId="14" fontId="4" fillId="2" borderId="2" xfId="0" applyNumberFormat="1" applyFont="1" applyFill="1" applyBorder="1" applyAlignment="1">
      <alignment horizontal="center" vertical="center"/>
    </xf>
    <xf numFmtId="44" fontId="0" fillId="4" borderId="3" xfId="0" applyNumberFormat="1" applyFill="1" applyBorder="1" applyAlignment="1">
      <alignment horizontal="center" vertical="center"/>
    </xf>
    <xf numFmtId="0" fontId="0" fillId="0" borderId="0" xfId="0" applyAlignment="1">
      <alignment wrapText="1"/>
    </xf>
    <xf numFmtId="0" fontId="5" fillId="3" borderId="12" xfId="0" applyFont="1" applyFill="1" applyBorder="1" applyAlignment="1">
      <alignment horizontal="center" vertical="center" wrapText="1"/>
    </xf>
    <xf numFmtId="0" fontId="6" fillId="4" borderId="3" xfId="0" quotePrefix="1" applyFont="1" applyFill="1" applyBorder="1" applyAlignment="1">
      <alignment horizontal="center" vertical="center"/>
    </xf>
    <xf numFmtId="0" fontId="0" fillId="0" borderId="0" xfId="0"/>
    <xf numFmtId="0" fontId="28" fillId="3" borderId="3" xfId="0" applyFont="1" applyFill="1" applyBorder="1" applyAlignment="1">
      <alignment horizontal="center" vertical="center" wrapText="1"/>
    </xf>
    <xf numFmtId="0" fontId="29" fillId="0" borderId="0" xfId="0" applyFont="1" applyAlignment="1">
      <alignment wrapText="1"/>
    </xf>
    <xf numFmtId="0" fontId="30" fillId="4" borderId="3" xfId="0" applyFont="1" applyFill="1" applyBorder="1" applyAlignment="1">
      <alignment horizontal="center" vertical="center"/>
    </xf>
    <xf numFmtId="0" fontId="30" fillId="0" borderId="3" xfId="0" applyFont="1" applyBorder="1" applyAlignment="1">
      <alignment horizontal="center" vertical="center"/>
    </xf>
    <xf numFmtId="14" fontId="30" fillId="0" borderId="3" xfId="0" applyNumberFormat="1" applyFont="1" applyBorder="1" applyAlignment="1">
      <alignment horizontal="center" vertical="center"/>
    </xf>
    <xf numFmtId="49" fontId="30" fillId="0" borderId="3" xfId="0" applyNumberFormat="1" applyFont="1" applyBorder="1" applyAlignment="1">
      <alignment horizontal="center" vertical="center"/>
    </xf>
    <xf numFmtId="44" fontId="30" fillId="0" borderId="3" xfId="0" applyNumberFormat="1" applyFont="1" applyBorder="1" applyAlignment="1">
      <alignment horizontal="center" vertical="center"/>
    </xf>
    <xf numFmtId="0" fontId="30" fillId="0" borderId="3" xfId="0" quotePrefix="1" applyFont="1" applyBorder="1" applyAlignment="1">
      <alignment horizontal="center" vertical="center"/>
    </xf>
    <xf numFmtId="0" fontId="30" fillId="0" borderId="3" xfId="0" applyFont="1" applyBorder="1" applyAlignment="1">
      <alignment horizontal="center" vertical="center" wrapText="1"/>
    </xf>
    <xf numFmtId="164" fontId="30" fillId="0" borderId="3" xfId="0" applyNumberFormat="1" applyFont="1" applyBorder="1" applyAlignment="1">
      <alignment horizontal="center" vertical="center"/>
    </xf>
    <xf numFmtId="0" fontId="30" fillId="0" borderId="0" xfId="0" applyFont="1"/>
    <xf numFmtId="0" fontId="30" fillId="0" borderId="3" xfId="0" applyFont="1" applyBorder="1" applyAlignment="1">
      <alignment horizontal="left" vertical="center" indent="1"/>
    </xf>
    <xf numFmtId="0" fontId="30" fillId="0" borderId="3" xfId="0" applyFont="1" applyBorder="1"/>
    <xf numFmtId="0" fontId="30" fillId="4" borderId="3" xfId="0" quotePrefix="1" applyFont="1" applyFill="1" applyBorder="1" applyAlignment="1">
      <alignment horizontal="center"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49" fontId="30" fillId="0" borderId="3" xfId="0" applyNumberFormat="1" applyFont="1" applyBorder="1" applyAlignment="1">
      <alignment horizontal="center" vertical="center" wrapText="1"/>
    </xf>
    <xf numFmtId="0" fontId="0" fillId="0" borderId="3" xfId="0" applyBorder="1" applyAlignment="1">
      <alignment horizontal="center" vertical="center"/>
    </xf>
    <xf numFmtId="0" fontId="30" fillId="4" borderId="3" xfId="0" applyFont="1" applyFill="1" applyBorder="1" applyAlignment="1">
      <alignment horizontal="left" vertical="center" indent="1"/>
    </xf>
    <xf numFmtId="44" fontId="30" fillId="0" borderId="3" xfId="0" applyNumberFormat="1" applyFont="1" applyBorder="1" applyAlignment="1">
      <alignment horizontal="left" vertical="center" wrapText="1"/>
    </xf>
    <xf numFmtId="0" fontId="30" fillId="0" borderId="3" xfId="0" applyFont="1" applyBorder="1" applyAlignment="1">
      <alignment horizontal="left" vertical="top" wrapText="1"/>
    </xf>
    <xf numFmtId="14" fontId="30" fillId="0" borderId="3" xfId="0" applyNumberFormat="1" applyFont="1" applyFill="1" applyBorder="1" applyAlignment="1">
      <alignment horizontal="center" vertical="center"/>
    </xf>
    <xf numFmtId="14" fontId="31" fillId="0" borderId="3" xfId="0" applyNumberFormat="1" applyFont="1" applyFill="1" applyBorder="1" applyAlignment="1">
      <alignment horizontal="center" vertical="center"/>
    </xf>
    <xf numFmtId="0" fontId="31" fillId="0" borderId="3" xfId="0" applyFont="1" applyFill="1" applyBorder="1" applyAlignment="1">
      <alignment horizontal="center" vertical="center"/>
    </xf>
    <xf numFmtId="0" fontId="30" fillId="0" borderId="3" xfId="0" quotePrefix="1" applyFont="1" applyFill="1" applyBorder="1" applyAlignment="1">
      <alignment horizontal="center" vertical="center"/>
    </xf>
    <xf numFmtId="0" fontId="33" fillId="0" borderId="3" xfId="0" quotePrefix="1" applyFont="1" applyFill="1" applyBorder="1" applyAlignment="1">
      <alignment horizontal="center" vertical="center"/>
    </xf>
    <xf numFmtId="49" fontId="30" fillId="0" borderId="3" xfId="0" quotePrefix="1" applyNumberFormat="1" applyFont="1" applyFill="1" applyBorder="1" applyAlignment="1">
      <alignment horizontal="left" vertical="center"/>
    </xf>
    <xf numFmtId="0" fontId="30" fillId="0" borderId="3" xfId="0" applyFont="1" applyFill="1" applyBorder="1" applyAlignment="1">
      <alignment horizontal="center" vertical="center"/>
    </xf>
    <xf numFmtId="44" fontId="30" fillId="0" borderId="3" xfId="0" applyNumberFormat="1" applyFont="1" applyFill="1" applyBorder="1" applyAlignment="1">
      <alignment horizontal="center" vertical="center"/>
    </xf>
    <xf numFmtId="44" fontId="31" fillId="0" borderId="3" xfId="0" applyNumberFormat="1"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3" xfId="0" applyFont="1" applyFill="1" applyBorder="1" applyAlignment="1">
      <alignment horizontal="left" vertical="center" indent="1"/>
    </xf>
    <xf numFmtId="164" fontId="30" fillId="0" borderId="3" xfId="0" applyNumberFormat="1" applyFont="1" applyFill="1" applyBorder="1" applyAlignment="1">
      <alignment horizontal="center" vertical="center"/>
    </xf>
    <xf numFmtId="0" fontId="30" fillId="0" borderId="0" xfId="0" applyFont="1" applyFill="1"/>
    <xf numFmtId="0" fontId="31" fillId="0" borderId="3" xfId="0" quotePrefix="1" applyFont="1" applyFill="1" applyBorder="1" applyAlignment="1">
      <alignment horizontal="center" vertical="center"/>
    </xf>
    <xf numFmtId="49" fontId="30" fillId="0" borderId="3" xfId="0" applyNumberFormat="1" applyFont="1" applyFill="1" applyBorder="1" applyAlignment="1">
      <alignment horizontal="center" vertical="center" wrapText="1"/>
    </xf>
    <xf numFmtId="0" fontId="30" fillId="0" borderId="3" xfId="0" applyFont="1" applyFill="1" applyBorder="1" applyAlignment="1">
      <alignment horizontal="left" vertical="top" wrapText="1"/>
    </xf>
    <xf numFmtId="49" fontId="30" fillId="0" borderId="3" xfId="0" applyNumberFormat="1" applyFont="1" applyFill="1" applyBorder="1" applyAlignment="1">
      <alignment horizontal="center" vertical="top" wrapText="1"/>
    </xf>
    <xf numFmtId="49" fontId="30" fillId="0" borderId="3" xfId="0" applyNumberFormat="1" applyFont="1" applyFill="1" applyBorder="1" applyAlignment="1">
      <alignment horizontal="left" vertical="center" wrapText="1"/>
    </xf>
    <xf numFmtId="0" fontId="30" fillId="0" borderId="3" xfId="0" applyNumberFormat="1" applyFont="1" applyFill="1" applyBorder="1" applyAlignment="1">
      <alignment horizontal="center" vertical="center"/>
    </xf>
    <xf numFmtId="0" fontId="30" fillId="0" borderId="3" xfId="0" applyFont="1" applyFill="1" applyBorder="1" applyAlignment="1">
      <alignment horizontal="center" vertical="center"/>
    </xf>
    <xf numFmtId="49" fontId="30" fillId="0" borderId="3" xfId="0" quotePrefix="1" applyNumberFormat="1" applyFont="1" applyFill="1" applyBorder="1" applyAlignment="1">
      <alignment horizontal="center" vertical="center"/>
    </xf>
    <xf numFmtId="14" fontId="30" fillId="0" borderId="3" xfId="0" applyNumberFormat="1" applyFont="1" applyFill="1" applyBorder="1" applyAlignment="1">
      <alignment horizontal="center" vertical="center"/>
    </xf>
    <xf numFmtId="44" fontId="30" fillId="0" borderId="3" xfId="0" applyNumberFormat="1" applyFont="1" applyFill="1" applyBorder="1" applyAlignment="1">
      <alignment horizontal="center" vertical="center"/>
    </xf>
    <xf numFmtId="0" fontId="30" fillId="0" borderId="3" xfId="0" quotePrefix="1"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3" xfId="0" applyFont="1" applyFill="1" applyBorder="1" applyAlignment="1">
      <alignment horizontal="left" vertical="center" indent="1"/>
    </xf>
    <xf numFmtId="164" fontId="30" fillId="0" borderId="3" xfId="0" applyNumberFormat="1" applyFont="1" applyFill="1" applyBorder="1" applyAlignment="1">
      <alignment horizontal="center" vertical="center"/>
    </xf>
    <xf numFmtId="0" fontId="30" fillId="0" borderId="0" xfId="0" applyFont="1" applyFill="1" applyBorder="1"/>
    <xf numFmtId="0" fontId="30" fillId="0" borderId="0" xfId="0" applyFont="1" applyFill="1"/>
    <xf numFmtId="0" fontId="30" fillId="0" borderId="3" xfId="0" applyFont="1" applyFill="1" applyBorder="1"/>
    <xf numFmtId="49" fontId="30" fillId="0" borderId="3" xfId="0" applyNumberFormat="1" applyFont="1" applyFill="1" applyBorder="1" applyAlignment="1">
      <alignment horizontal="center" vertical="center" wrapText="1"/>
    </xf>
    <xf numFmtId="0" fontId="28" fillId="3" borderId="3" xfId="0" applyFont="1" applyFill="1" applyBorder="1" applyAlignment="1">
      <alignment horizontal="center" vertical="center" wrapText="1"/>
    </xf>
    <xf numFmtId="0" fontId="30" fillId="4" borderId="3" xfId="0" applyFont="1" applyFill="1" applyBorder="1" applyAlignment="1">
      <alignment horizontal="center" vertical="center"/>
    </xf>
    <xf numFmtId="0" fontId="0" fillId="0" borderId="0" xfId="0"/>
    <xf numFmtId="44" fontId="30" fillId="0" borderId="3" xfId="0" quotePrefix="1" applyNumberFormat="1" applyFont="1" applyFill="1" applyBorder="1" applyAlignment="1">
      <alignment horizontal="center" vertical="center"/>
    </xf>
    <xf numFmtId="14" fontId="32" fillId="0" borderId="3" xfId="0" applyNumberFormat="1" applyFont="1" applyFill="1" applyBorder="1" applyAlignment="1">
      <alignment horizontal="center" vertical="center"/>
    </xf>
    <xf numFmtId="0" fontId="32" fillId="0" borderId="3" xfId="0" applyNumberFormat="1" applyFont="1" applyFill="1" applyBorder="1" applyAlignment="1">
      <alignment horizontal="center" vertical="center"/>
    </xf>
    <xf numFmtId="0" fontId="30" fillId="0" borderId="3" xfId="0" applyFont="1" applyFill="1" applyBorder="1" applyAlignment="1">
      <alignment horizontal="left" vertical="center"/>
    </xf>
    <xf numFmtId="0" fontId="6" fillId="4" borderId="3" xfId="49" applyFill="1" applyBorder="1" applyAlignment="1">
      <alignment horizontal="center" vertical="center" wrapText="1"/>
    </xf>
    <xf numFmtId="0" fontId="34" fillId="0" borderId="3" xfId="49" applyFont="1" applyBorder="1" applyAlignment="1">
      <alignment horizontal="center" vertical="center" wrapText="1"/>
    </xf>
    <xf numFmtId="14" fontId="34" fillId="0" borderId="3" xfId="49" applyNumberFormat="1" applyFont="1" applyBorder="1" applyAlignment="1">
      <alignment horizontal="center" vertical="center" wrapText="1"/>
    </xf>
    <xf numFmtId="44" fontId="36" fillId="0" borderId="3" xfId="0" applyNumberFormat="1" applyFont="1" applyBorder="1" applyAlignment="1">
      <alignment horizontal="right" vertical="center" wrapText="1"/>
    </xf>
    <xf numFmtId="44" fontId="36" fillId="4" borderId="3" xfId="0" applyNumberFormat="1" applyFont="1" applyFill="1" applyBorder="1" applyAlignment="1">
      <alignment horizontal="right" vertical="center" wrapText="1"/>
    </xf>
    <xf numFmtId="0" fontId="34" fillId="4" borderId="0" xfId="49" applyFont="1" applyFill="1" applyAlignment="1">
      <alignment horizontal="center" vertical="center" wrapText="1"/>
    </xf>
    <xf numFmtId="0" fontId="6" fillId="4" borderId="0" xfId="49" applyFill="1" applyAlignment="1">
      <alignment horizontal="center" vertical="center" wrapText="1"/>
    </xf>
    <xf numFmtId="0" fontId="34" fillId="0" borderId="3" xfId="0" applyFont="1" applyBorder="1" applyAlignment="1">
      <alignment horizontal="center" vertical="center" wrapText="1"/>
    </xf>
    <xf numFmtId="0" fontId="34" fillId="4" borderId="3" xfId="49" applyFont="1" applyFill="1" applyBorder="1" applyAlignment="1">
      <alignment horizontal="center" vertical="center" wrapText="1"/>
    </xf>
    <xf numFmtId="14" fontId="34" fillId="4" borderId="3" xfId="49" applyNumberFormat="1" applyFont="1" applyFill="1" applyBorder="1" applyAlignment="1">
      <alignment horizontal="center" vertical="center" wrapText="1"/>
    </xf>
    <xf numFmtId="0" fontId="37" fillId="0" borderId="3" xfId="0" applyFont="1" applyBorder="1" applyAlignment="1">
      <alignment horizontal="center" vertical="center" wrapText="1"/>
    </xf>
    <xf numFmtId="3" fontId="34" fillId="4" borderId="3" xfId="49" applyNumberFormat="1" applyFont="1" applyFill="1" applyBorder="1" applyAlignment="1">
      <alignment horizontal="center" vertical="center" wrapText="1"/>
    </xf>
    <xf numFmtId="0" fontId="34" fillId="0" borderId="3" xfId="49" applyFont="1" applyBorder="1" applyAlignment="1">
      <alignment horizontal="center" vertical="top" wrapText="1"/>
    </xf>
    <xf numFmtId="0" fontId="34" fillId="4" borderId="3" xfId="49" applyFont="1" applyFill="1" applyBorder="1" applyAlignment="1">
      <alignment horizontal="center" vertical="top" wrapText="1"/>
    </xf>
    <xf numFmtId="0" fontId="0" fillId="0" borderId="0" xfId="0" applyAlignment="1">
      <alignment vertical="top"/>
    </xf>
    <xf numFmtId="0" fontId="38" fillId="3" borderId="13"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34" fillId="0" borderId="3" xfId="49" applyFont="1" applyBorder="1" applyAlignment="1">
      <alignment horizontal="center" vertical="center"/>
    </xf>
    <xf numFmtId="8" fontId="34" fillId="0" borderId="3" xfId="49" applyNumberFormat="1" applyFont="1" applyBorder="1" applyAlignment="1">
      <alignment horizontal="center" vertical="center"/>
    </xf>
    <xf numFmtId="14" fontId="34" fillId="0" borderId="3" xfId="49" applyNumberFormat="1" applyFont="1" applyBorder="1" applyAlignment="1">
      <alignment horizontal="center" vertical="center"/>
    </xf>
    <xf numFmtId="0" fontId="34" fillId="0" borderId="3" xfId="49" applyFont="1" applyBorder="1" applyAlignment="1"/>
    <xf numFmtId="0" fontId="34" fillId="4" borderId="3" xfId="49" applyFont="1" applyFill="1" applyBorder="1" applyAlignment="1">
      <alignment horizontal="center" vertical="center" wrapText="1" shrinkToFit="1"/>
    </xf>
    <xf numFmtId="0" fontId="34" fillId="0" borderId="3" xfId="49" applyFont="1" applyBorder="1" applyAlignment="1">
      <alignment horizontal="center" vertical="center" wrapText="1" shrinkToFit="1"/>
    </xf>
    <xf numFmtId="14" fontId="34" fillId="4" borderId="3" xfId="49" applyNumberFormat="1" applyFont="1" applyFill="1" applyBorder="1" applyAlignment="1">
      <alignment horizontal="center" vertical="center" wrapText="1" shrinkToFit="1"/>
    </xf>
    <xf numFmtId="0" fontId="6" fillId="4" borderId="3" xfId="49" applyFill="1" applyBorder="1" applyAlignment="1">
      <alignment horizontal="center" vertical="center" wrapText="1" shrinkToFit="1"/>
    </xf>
    <xf numFmtId="44" fontId="36" fillId="4" borderId="3" xfId="0" applyNumberFormat="1" applyFont="1" applyFill="1" applyBorder="1" applyAlignment="1">
      <alignment horizontal="right" vertical="center" wrapText="1" shrinkToFit="1"/>
    </xf>
    <xf numFmtId="0" fontId="34" fillId="4" borderId="3" xfId="49" applyFont="1" applyFill="1" applyBorder="1" applyAlignment="1">
      <alignment horizontal="center" vertical="top" wrapText="1" shrinkToFit="1"/>
    </xf>
    <xf numFmtId="0" fontId="6" fillId="4" borderId="0" xfId="49" applyFill="1" applyAlignment="1">
      <alignment horizontal="center" vertical="center" wrapText="1" shrinkToFit="1"/>
    </xf>
    <xf numFmtId="0" fontId="34" fillId="4" borderId="0" xfId="49" applyFont="1" applyFill="1" applyAlignment="1">
      <alignment horizontal="center" vertical="center" wrapText="1" shrinkToFit="1"/>
    </xf>
    <xf numFmtId="4" fontId="35" fillId="0" borderId="3" xfId="0" applyNumberFormat="1" applyFont="1" applyFill="1" applyBorder="1"/>
    <xf numFmtId="0" fontId="30" fillId="0" borderId="0" xfId="0" quotePrefix="1" applyFont="1" applyFill="1" applyBorder="1" applyAlignment="1">
      <alignment horizontal="center" vertical="center"/>
    </xf>
    <xf numFmtId="44" fontId="30" fillId="0" borderId="0" xfId="0" applyNumberFormat="1" applyFont="1" applyFill="1" applyBorder="1" applyAlignment="1">
      <alignment horizontal="center" vertical="center"/>
    </xf>
    <xf numFmtId="0" fontId="30" fillId="0" borderId="0" xfId="0" applyFont="1" applyBorder="1" applyAlignment="1">
      <alignment horizontal="center" vertical="center"/>
    </xf>
    <xf numFmtId="0" fontId="6" fillId="0" borderId="0" xfId="0" applyFont="1"/>
    <xf numFmtId="0" fontId="30" fillId="0" borderId="3" xfId="0" quotePrefix="1" applyNumberFormat="1" applyFont="1" applyFill="1" applyBorder="1" applyAlignment="1">
      <alignment horizontal="left" vertical="center"/>
    </xf>
    <xf numFmtId="0" fontId="39" fillId="4" borderId="1" xfId="0" applyFont="1" applyFill="1" applyBorder="1" applyAlignment="1">
      <alignment horizontal="center" vertical="center"/>
    </xf>
    <xf numFmtId="0" fontId="40" fillId="4" borderId="0" xfId="0" applyFont="1" applyFill="1"/>
    <xf numFmtId="14" fontId="41" fillId="4" borderId="2" xfId="0" applyNumberFormat="1" applyFont="1" applyFill="1" applyBorder="1" applyAlignment="1">
      <alignment horizontal="left" vertical="center"/>
    </xf>
    <xf numFmtId="0" fontId="41" fillId="4" borderId="1" xfId="0" applyFont="1" applyFill="1" applyBorder="1" applyAlignment="1">
      <alignment horizontal="center" vertical="center"/>
    </xf>
    <xf numFmtId="0" fontId="5" fillId="3" borderId="16" xfId="0" applyFont="1" applyFill="1" applyBorder="1" applyAlignment="1">
      <alignment horizontal="center" vertical="center" wrapText="1"/>
    </xf>
    <xf numFmtId="0" fontId="0" fillId="0" borderId="3" xfId="0" applyBorder="1"/>
    <xf numFmtId="0" fontId="42" fillId="4" borderId="3" xfId="0" applyFont="1" applyFill="1" applyBorder="1" applyAlignment="1">
      <alignment horizontal="center" vertical="center"/>
    </xf>
    <xf numFmtId="14" fontId="42" fillId="4" borderId="3" xfId="0" applyNumberFormat="1" applyFont="1" applyFill="1" applyBorder="1" applyAlignment="1">
      <alignment horizontal="left" vertical="center"/>
    </xf>
  </cellXfs>
  <cellStyles count="5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2" xfId="44" xr:uid="{975935CE-9A54-4BA9-B1B8-CD8D006CA239}"/>
    <cellStyle name="Euro" xfId="28" xr:uid="{00000000-0005-0000-0000-00001B000000}"/>
    <cellStyle name="Euro 2" xfId="45" xr:uid="{A49EC2B7-3770-4D8B-BC27-2691D7BD6004}"/>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Input" xfId="35" xr:uid="{00000000-0005-0000-0000-000022000000}"/>
    <cellStyle name="Linked Cell" xfId="36" xr:uid="{00000000-0005-0000-0000-000023000000}"/>
    <cellStyle name="Normal" xfId="0" builtinId="0"/>
    <cellStyle name="Normal 2" xfId="49" xr:uid="{1306EC00-B79C-4A0A-9D3A-3112FFFE80D9}"/>
    <cellStyle name="Normal 3" xfId="37" xr:uid="{00000000-0005-0000-0000-000025000000}"/>
    <cellStyle name="Normal 3 2" xfId="38" xr:uid="{00000000-0005-0000-0000-000026000000}"/>
    <cellStyle name="Normal 3 2 2" xfId="47" xr:uid="{8BB78979-AACF-4EDD-AD0B-5863BBCAE09C}"/>
    <cellStyle name="Normal 3 3" xfId="39" xr:uid="{00000000-0005-0000-0000-000027000000}"/>
    <cellStyle name="Normal 3 3 2" xfId="48" xr:uid="{E995DC89-5DBD-4702-9FE2-4F0B00D77D65}"/>
    <cellStyle name="Normal 3 4" xfId="46" xr:uid="{12020EE3-7C54-4550-A4F4-19977D9A3777}"/>
    <cellStyle name="Note" xfId="40" xr:uid="{00000000-0005-0000-0000-000028000000}"/>
    <cellStyle name="Output" xfId="41" xr:uid="{00000000-0005-0000-0000-000029000000}"/>
    <cellStyle name="Title" xfId="42" xr:uid="{00000000-0005-0000-0000-00002A000000}"/>
    <cellStyle name="Warning Text"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ntrataciondelestado.es/wps/portal/!ut/p/b1/jY7LDoIwFES_xQ8w91LaIksESktQUAGlG9KFMRgeG-P3W41bkdlNck5mQEOz9n1GGTLuwQX0aJ7dzTy6aTT9u2ve0jgPQyEJbk5uhCSLqopLWxNmgWYOIMt85oa0TuuCn1SCqKSIssphVufLfPyRAP_5Z9DzCPkCcxc_wMyHvZyGKzQW89qgjg-B8l3Mt0c7lBa7skiIg0ihhCaCQfdC-OpOTbB6AQlIXjw!/dl4/d5/L2dBISEvZ0FBIS9nQSEh/pw/Z7_AVEQAI930OBRD02JPMTPG21004/act/id=0/p=javax.servlet.include.path_info=QCPjspQCPbusquedaQCPFormularioBusqueda.jsp/474986699067/-/"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C499C-0DC9-475F-ABDB-D1E608A50DF3}">
  <dimension ref="A1:AG1048559"/>
  <sheetViews>
    <sheetView showGridLines="0" tabSelected="1" zoomScale="52" zoomScaleNormal="90" workbookViewId="0">
      <pane ySplit="4" topLeftCell="A5" activePane="bottomLeft" state="frozen"/>
      <selection pane="bottomLeft" activeCell="O5" sqref="O5"/>
    </sheetView>
  </sheetViews>
  <sheetFormatPr baseColWidth="10" defaultColWidth="11.42578125" defaultRowHeight="12.75" x14ac:dyDescent="0.2"/>
  <cols>
    <col min="1" max="1" width="2.7109375" style="8" customWidth="1"/>
    <col min="2" max="2" width="18" style="8" customWidth="1"/>
    <col min="3" max="3" width="14.7109375" style="8" customWidth="1"/>
    <col min="4" max="4" width="23.85546875" style="8" customWidth="1"/>
    <col min="5" max="5" width="19.7109375" style="8" customWidth="1"/>
    <col min="6" max="6" width="18.42578125" style="8" customWidth="1"/>
    <col min="7" max="7" width="14.85546875" style="8" customWidth="1"/>
    <col min="8" max="8" width="7.140625" style="8" customWidth="1"/>
    <col min="9" max="9" width="20.5703125" style="8" customWidth="1"/>
    <col min="10" max="10" width="19.28515625" style="8" customWidth="1"/>
    <col min="11" max="11" width="7.28515625" style="8" customWidth="1"/>
    <col min="12" max="12" width="11.28515625" style="8" customWidth="1"/>
    <col min="13" max="13" width="10.7109375" style="8" customWidth="1"/>
    <col min="14" max="14" width="17" style="8" customWidth="1"/>
    <col min="15" max="15" width="19.5703125" style="8" customWidth="1"/>
    <col min="16" max="16" width="17.140625" style="8" customWidth="1"/>
    <col min="17" max="17" width="65.28515625" style="8" customWidth="1"/>
    <col min="18" max="18" width="18.140625" style="8" customWidth="1"/>
    <col min="19" max="19" width="39" style="8" bestFit="1" customWidth="1"/>
    <col min="20" max="20" width="35.140625" style="8" bestFit="1" customWidth="1"/>
    <col min="21" max="21" width="41.7109375" style="8" bestFit="1" customWidth="1"/>
    <col min="22" max="22" width="16.5703125" style="8" bestFit="1" customWidth="1"/>
    <col min="23" max="23" width="13.85546875" style="8" bestFit="1" customWidth="1"/>
    <col min="24" max="24" width="33.7109375" style="8" bestFit="1" customWidth="1"/>
    <col min="25" max="25" width="18" style="8" bestFit="1" customWidth="1"/>
    <col min="26" max="27" width="11.5703125" style="8" bestFit="1" customWidth="1"/>
    <col min="28" max="16384" width="11.42578125" style="8"/>
  </cols>
  <sheetData>
    <row r="1" spans="1:33" ht="13.5" thickBot="1" x14ac:dyDescent="0.25">
      <c r="A1" s="1"/>
    </row>
    <row r="2" spans="1:33" ht="16.5" thickBot="1" x14ac:dyDescent="0.25">
      <c r="A2" s="1"/>
      <c r="E2" s="2" t="s">
        <v>0</v>
      </c>
      <c r="F2" s="3">
        <v>44561</v>
      </c>
    </row>
    <row r="4" spans="1:33" s="10" customFormat="1" ht="68.25" customHeight="1" x14ac:dyDescent="0.25">
      <c r="A4" s="9" t="s">
        <v>813</v>
      </c>
      <c r="B4" s="9" t="s">
        <v>2</v>
      </c>
      <c r="C4" s="9" t="s">
        <v>3</v>
      </c>
      <c r="D4" s="9" t="s">
        <v>4</v>
      </c>
      <c r="E4" s="9" t="s">
        <v>5</v>
      </c>
      <c r="F4" s="9" t="s">
        <v>6</v>
      </c>
      <c r="G4" s="9" t="s">
        <v>7</v>
      </c>
      <c r="H4" s="9" t="s">
        <v>8</v>
      </c>
      <c r="I4" s="9" t="s">
        <v>9</v>
      </c>
      <c r="J4" s="9" t="s">
        <v>10</v>
      </c>
      <c r="K4" s="9" t="s">
        <v>10</v>
      </c>
      <c r="L4" s="9" t="s">
        <v>11</v>
      </c>
      <c r="M4" s="9" t="s">
        <v>12</v>
      </c>
      <c r="N4" s="9" t="s">
        <v>13</v>
      </c>
      <c r="O4" s="9" t="s">
        <v>14</v>
      </c>
      <c r="P4" s="9" t="s">
        <v>15</v>
      </c>
      <c r="Q4" s="61" t="s">
        <v>16</v>
      </c>
      <c r="R4" s="9" t="s">
        <v>17</v>
      </c>
      <c r="S4" s="9" t="s">
        <v>18</v>
      </c>
      <c r="T4" s="9" t="s">
        <v>19</v>
      </c>
      <c r="U4" s="9" t="s">
        <v>20</v>
      </c>
      <c r="V4" s="9" t="s">
        <v>21</v>
      </c>
      <c r="W4" s="9" t="s">
        <v>22</v>
      </c>
      <c r="X4" s="9" t="s">
        <v>23</v>
      </c>
      <c r="Y4" s="9" t="s">
        <v>24</v>
      </c>
      <c r="Z4" s="9" t="s">
        <v>25</v>
      </c>
    </row>
    <row r="5" spans="1:33" s="19" customFormat="1" ht="43.9" customHeight="1" x14ac:dyDescent="0.2">
      <c r="A5" s="11"/>
      <c r="B5" s="50" t="s">
        <v>463</v>
      </c>
      <c r="C5" s="13"/>
      <c r="D5" s="13">
        <v>44529</v>
      </c>
      <c r="E5" s="13">
        <v>44529</v>
      </c>
      <c r="F5" s="12" t="s">
        <v>27</v>
      </c>
      <c r="G5" s="12">
        <v>2</v>
      </c>
      <c r="H5" s="14"/>
      <c r="I5" s="52">
        <v>117164.3</v>
      </c>
      <c r="J5" s="52"/>
      <c r="K5" s="53"/>
      <c r="L5" s="65"/>
      <c r="M5" s="65"/>
      <c r="N5" s="52"/>
      <c r="O5" s="52">
        <f>I5/1.21</f>
        <v>96830</v>
      </c>
      <c r="P5" s="52">
        <f>I5-O5</f>
        <v>20334.300000000003</v>
      </c>
      <c r="Q5" s="17" t="s">
        <v>139</v>
      </c>
      <c r="R5" s="12" t="s">
        <v>28</v>
      </c>
      <c r="S5" s="20" t="s">
        <v>29</v>
      </c>
      <c r="T5" s="12"/>
      <c r="U5" s="12" t="s">
        <v>137</v>
      </c>
      <c r="V5" s="12" t="s">
        <v>138</v>
      </c>
      <c r="W5" s="13">
        <v>44529</v>
      </c>
      <c r="X5" s="13">
        <v>44724</v>
      </c>
      <c r="Y5" s="12">
        <f>DAYS360(W5,X5)</f>
        <v>193</v>
      </c>
      <c r="Z5" s="18">
        <f>Y5/30</f>
        <v>6.4333333333333336</v>
      </c>
    </row>
    <row r="6" spans="1:33" s="19" customFormat="1" ht="43.9" customHeight="1" x14ac:dyDescent="0.2">
      <c r="A6" s="11"/>
      <c r="B6" s="50" t="s">
        <v>204</v>
      </c>
      <c r="C6" s="12"/>
      <c r="D6" s="13">
        <v>44337</v>
      </c>
      <c r="E6" s="13">
        <v>44337</v>
      </c>
      <c r="F6" s="12" t="s">
        <v>27</v>
      </c>
      <c r="G6" s="12">
        <v>2</v>
      </c>
      <c r="H6" s="15"/>
      <c r="I6" s="52">
        <v>103631.54</v>
      </c>
      <c r="J6" s="52">
        <v>212000</v>
      </c>
      <c r="K6" s="53"/>
      <c r="L6" s="51"/>
      <c r="M6" s="51"/>
      <c r="N6" s="52">
        <v>128260</v>
      </c>
      <c r="O6" s="52">
        <f>+I6/1.21</f>
        <v>85645.900826446275</v>
      </c>
      <c r="P6" s="52">
        <f>+I6-O6</f>
        <v>17985.639173553718</v>
      </c>
      <c r="Q6" s="17" t="s">
        <v>162</v>
      </c>
      <c r="R6" s="12" t="s">
        <v>28</v>
      </c>
      <c r="S6" s="20" t="s">
        <v>38</v>
      </c>
      <c r="T6" s="21"/>
      <c r="U6" s="17" t="s">
        <v>163</v>
      </c>
      <c r="V6" s="12" t="s">
        <v>164</v>
      </c>
      <c r="W6" s="13">
        <v>44337</v>
      </c>
      <c r="X6" s="13">
        <v>44701</v>
      </c>
      <c r="Y6" s="12">
        <f>DAYS360(D6,X6)</f>
        <v>359</v>
      </c>
      <c r="Z6" s="18">
        <f>+Y6/30</f>
        <v>11.966666666666667</v>
      </c>
    </row>
    <row r="7" spans="1:33" s="19" customFormat="1" ht="43.9" customHeight="1" x14ac:dyDescent="0.2">
      <c r="A7" s="62"/>
      <c r="B7" s="53" t="s">
        <v>206</v>
      </c>
      <c r="C7" s="12" t="s">
        <v>26</v>
      </c>
      <c r="D7" s="13">
        <v>44475</v>
      </c>
      <c r="E7" s="13">
        <v>44475</v>
      </c>
      <c r="F7" s="12" t="s">
        <v>27</v>
      </c>
      <c r="G7" s="12">
        <v>2</v>
      </c>
      <c r="H7" s="12"/>
      <c r="I7" s="52">
        <v>82000</v>
      </c>
      <c r="J7" s="53"/>
      <c r="K7" s="51"/>
      <c r="L7" s="51"/>
      <c r="M7" s="52"/>
      <c r="N7" s="52"/>
      <c r="O7" s="52">
        <f>+I7/1.04</f>
        <v>78846.153846153844</v>
      </c>
      <c r="P7" s="15">
        <f>+I7-O7</f>
        <v>3153.8461538461561</v>
      </c>
      <c r="Q7" s="25" t="s">
        <v>207</v>
      </c>
      <c r="R7" s="12" t="s">
        <v>28</v>
      </c>
      <c r="S7" s="20" t="s">
        <v>38</v>
      </c>
      <c r="T7" s="17"/>
      <c r="U7" s="12" t="s">
        <v>208</v>
      </c>
      <c r="V7" s="13"/>
      <c r="W7" s="13">
        <v>44475</v>
      </c>
      <c r="X7" s="13">
        <v>44687</v>
      </c>
      <c r="Y7" s="18">
        <f>X7-W7</f>
        <v>212</v>
      </c>
      <c r="Z7" s="15">
        <f>Y7*12/360</f>
        <v>7.0666666666666664</v>
      </c>
    </row>
    <row r="8" spans="1:33" s="19" customFormat="1" ht="43.9" customHeight="1" x14ac:dyDescent="0.2">
      <c r="A8" s="62"/>
      <c r="B8" s="50" t="s">
        <v>43</v>
      </c>
      <c r="C8" s="12" t="s">
        <v>26</v>
      </c>
      <c r="D8" s="13">
        <v>44276</v>
      </c>
      <c r="E8" s="13">
        <v>44276</v>
      </c>
      <c r="F8" s="12" t="s">
        <v>27</v>
      </c>
      <c r="G8" s="12">
        <v>2</v>
      </c>
      <c r="H8" s="14"/>
      <c r="I8" s="52">
        <v>67388.25</v>
      </c>
      <c r="J8" s="52">
        <v>100000</v>
      </c>
      <c r="K8" s="64"/>
      <c r="L8" s="65"/>
      <c r="M8" s="66"/>
      <c r="N8" s="52">
        <v>121000</v>
      </c>
      <c r="O8" s="52">
        <v>57239.61</v>
      </c>
      <c r="P8" s="52">
        <f>I8-O8</f>
        <v>10148.64</v>
      </c>
      <c r="Q8" s="17" t="s">
        <v>45</v>
      </c>
      <c r="R8" s="12" t="s">
        <v>28</v>
      </c>
      <c r="S8" s="20" t="s">
        <v>29</v>
      </c>
      <c r="T8" s="12"/>
      <c r="U8" s="12" t="s">
        <v>44</v>
      </c>
      <c r="V8" s="12" t="s">
        <v>46</v>
      </c>
      <c r="W8" s="13">
        <v>44276</v>
      </c>
      <c r="X8" s="13">
        <v>44429</v>
      </c>
      <c r="Y8" s="12">
        <f>DAYS360(W8,X8)</f>
        <v>150</v>
      </c>
      <c r="Z8" s="18">
        <f>Y8/30</f>
        <v>5</v>
      </c>
    </row>
    <row r="9" spans="1:33" s="19" customFormat="1" ht="43.9" customHeight="1" x14ac:dyDescent="0.2">
      <c r="A9" s="62"/>
      <c r="B9" s="53" t="s">
        <v>74</v>
      </c>
      <c r="C9" s="12" t="s">
        <v>26</v>
      </c>
      <c r="D9" s="13">
        <v>44218</v>
      </c>
      <c r="E9" s="13">
        <v>44218</v>
      </c>
      <c r="F9" s="12" t="s">
        <v>27</v>
      </c>
      <c r="G9" s="12">
        <v>2</v>
      </c>
      <c r="H9" s="15"/>
      <c r="I9" s="52">
        <v>50500</v>
      </c>
      <c r="J9" s="52"/>
      <c r="K9" s="52"/>
      <c r="L9" s="52"/>
      <c r="M9" s="52"/>
      <c r="N9" s="52"/>
      <c r="O9" s="52">
        <v>50500</v>
      </c>
      <c r="P9" s="52"/>
      <c r="Q9" s="17" t="s">
        <v>473</v>
      </c>
      <c r="R9" s="12" t="s">
        <v>28</v>
      </c>
      <c r="S9" s="20" t="s">
        <v>38</v>
      </c>
      <c r="T9" s="21"/>
      <c r="U9" s="12" t="s">
        <v>76</v>
      </c>
      <c r="V9" s="12" t="s">
        <v>78</v>
      </c>
      <c r="W9" s="13">
        <v>44218</v>
      </c>
      <c r="X9" s="13">
        <v>44583</v>
      </c>
      <c r="Y9" s="12">
        <f>DAYS360(W9,X9)</f>
        <v>360</v>
      </c>
      <c r="Z9" s="18">
        <f>Y9/30</f>
        <v>12</v>
      </c>
    </row>
    <row r="10" spans="1:33" s="58" customFormat="1" ht="43.9" customHeight="1" x14ac:dyDescent="0.2">
      <c r="A10" s="62"/>
      <c r="B10" s="50" t="s">
        <v>205</v>
      </c>
      <c r="C10" s="12"/>
      <c r="D10" s="51">
        <v>44368</v>
      </c>
      <c r="E10" s="13">
        <v>44409</v>
      </c>
      <c r="F10" s="12" t="s">
        <v>27</v>
      </c>
      <c r="G10" s="12">
        <v>2</v>
      </c>
      <c r="H10" s="15"/>
      <c r="I10" s="52">
        <f>+O10*1.21</f>
        <v>51636.75</v>
      </c>
      <c r="J10" s="52"/>
      <c r="K10" s="53"/>
      <c r="L10" s="51"/>
      <c r="M10" s="51"/>
      <c r="N10" s="52"/>
      <c r="O10" s="52">
        <f>12*3556.25</f>
        <v>42675</v>
      </c>
      <c r="P10" s="52">
        <f>+I10-O10</f>
        <v>8961.75</v>
      </c>
      <c r="Q10" s="17" t="s">
        <v>474</v>
      </c>
      <c r="R10" s="12" t="s">
        <v>28</v>
      </c>
      <c r="S10" s="20" t="s">
        <v>475</v>
      </c>
      <c r="T10" s="21"/>
      <c r="U10" s="17" t="s">
        <v>160</v>
      </c>
      <c r="V10" s="12" t="s">
        <v>161</v>
      </c>
      <c r="W10" s="13">
        <v>44409</v>
      </c>
      <c r="X10" s="13">
        <v>44774</v>
      </c>
      <c r="Y10" s="12">
        <f>DAYS360(D10,X10)</f>
        <v>400</v>
      </c>
      <c r="Z10" s="18">
        <f>+Y10/30</f>
        <v>13.333333333333334</v>
      </c>
      <c r="AA10" s="19"/>
      <c r="AB10" s="19"/>
      <c r="AC10" s="19"/>
      <c r="AD10" s="19"/>
      <c r="AE10" s="19"/>
      <c r="AF10" s="19"/>
      <c r="AG10" s="19"/>
    </row>
    <row r="11" spans="1:33" s="19" customFormat="1" ht="66" customHeight="1" x14ac:dyDescent="0.2">
      <c r="A11" s="62"/>
      <c r="B11" s="33" t="s">
        <v>79</v>
      </c>
      <c r="C11" s="12" t="s">
        <v>26</v>
      </c>
      <c r="D11" s="13">
        <v>44218</v>
      </c>
      <c r="E11" s="13">
        <v>44218</v>
      </c>
      <c r="F11" s="12" t="s">
        <v>27</v>
      </c>
      <c r="G11" s="12">
        <v>2</v>
      </c>
      <c r="H11" s="15"/>
      <c r="I11" s="52">
        <v>42331.9</v>
      </c>
      <c r="J11" s="52"/>
      <c r="K11" s="52"/>
      <c r="L11" s="52"/>
      <c r="M11" s="52"/>
      <c r="N11" s="52"/>
      <c r="O11" s="52">
        <f>I11/1.04</f>
        <v>40703.75</v>
      </c>
      <c r="P11" s="52">
        <f>I11-O11</f>
        <v>1628.1500000000015</v>
      </c>
      <c r="Q11" s="17" t="s">
        <v>82</v>
      </c>
      <c r="R11" s="12" t="s">
        <v>28</v>
      </c>
      <c r="S11" s="20" t="s">
        <v>38</v>
      </c>
      <c r="T11" s="21"/>
      <c r="U11" s="17" t="s">
        <v>80</v>
      </c>
      <c r="V11" s="12" t="s">
        <v>81</v>
      </c>
      <c r="W11" s="13">
        <v>44218</v>
      </c>
      <c r="X11" s="13">
        <v>44338</v>
      </c>
      <c r="Y11" s="12">
        <f>DAYS360(W11,X11)</f>
        <v>120</v>
      </c>
      <c r="Z11" s="18">
        <f>Y11/30</f>
        <v>4</v>
      </c>
    </row>
    <row r="12" spans="1:33" s="19" customFormat="1" ht="43.9" customHeight="1" x14ac:dyDescent="0.2">
      <c r="A12" s="62"/>
      <c r="B12" s="53" t="s">
        <v>170</v>
      </c>
      <c r="C12" s="12" t="s">
        <v>26</v>
      </c>
      <c r="D12" s="13">
        <v>44397</v>
      </c>
      <c r="E12" s="13">
        <v>44397</v>
      </c>
      <c r="F12" s="12" t="s">
        <v>27</v>
      </c>
      <c r="G12" s="12">
        <v>2</v>
      </c>
      <c r="H12" s="12"/>
      <c r="I12" s="52">
        <v>40000</v>
      </c>
      <c r="J12" s="53"/>
      <c r="K12" s="51"/>
      <c r="L12" s="51"/>
      <c r="M12" s="52"/>
      <c r="N12" s="52"/>
      <c r="O12" s="52">
        <f>+I12/1.04</f>
        <v>38461.538461538461</v>
      </c>
      <c r="P12" s="52">
        <f>+I12-O12</f>
        <v>1538.461538461539</v>
      </c>
      <c r="Q12" s="23" t="s">
        <v>480</v>
      </c>
      <c r="R12" s="12" t="s">
        <v>28</v>
      </c>
      <c r="S12" s="20" t="s">
        <v>38</v>
      </c>
      <c r="T12" s="17"/>
      <c r="U12" s="12" t="s">
        <v>168</v>
      </c>
      <c r="V12" s="13" t="s">
        <v>169</v>
      </c>
      <c r="W12" s="13">
        <v>44475</v>
      </c>
      <c r="X12" s="13">
        <v>44475</v>
      </c>
      <c r="Y12" s="18">
        <f>X12-W12</f>
        <v>0</v>
      </c>
      <c r="Z12" s="15">
        <f>Y12*12/360</f>
        <v>0</v>
      </c>
    </row>
    <row r="13" spans="1:33" s="19" customFormat="1" ht="43.9" customHeight="1" x14ac:dyDescent="0.2">
      <c r="A13" s="62"/>
      <c r="B13" s="16" t="s">
        <v>176</v>
      </c>
      <c r="C13" s="12" t="s">
        <v>26</v>
      </c>
      <c r="D13" s="13">
        <v>44407</v>
      </c>
      <c r="E13" s="13">
        <v>44407</v>
      </c>
      <c r="F13" s="12" t="s">
        <v>27</v>
      </c>
      <c r="G13" s="12">
        <v>2</v>
      </c>
      <c r="H13" s="12"/>
      <c r="I13" s="52">
        <v>46488</v>
      </c>
      <c r="J13" s="53"/>
      <c r="K13" s="51"/>
      <c r="L13" s="51"/>
      <c r="M13" s="52"/>
      <c r="N13" s="52"/>
      <c r="O13" s="52">
        <f>+I13/1.21</f>
        <v>38419.834710743802</v>
      </c>
      <c r="P13" s="52">
        <f>+I13-O13</f>
        <v>8068.1652892561979</v>
      </c>
      <c r="Q13" s="23" t="s">
        <v>493</v>
      </c>
      <c r="R13" s="12" t="s">
        <v>28</v>
      </c>
      <c r="S13" s="20" t="s">
        <v>38</v>
      </c>
      <c r="T13" s="17"/>
      <c r="U13" s="12" t="s">
        <v>177</v>
      </c>
      <c r="V13" s="13" t="s">
        <v>178</v>
      </c>
      <c r="W13" s="13">
        <v>44407</v>
      </c>
      <c r="X13" s="13">
        <v>44591</v>
      </c>
      <c r="Y13" s="18">
        <f>X13-W13</f>
        <v>184</v>
      </c>
      <c r="Z13" s="15">
        <f>Y13*12/360</f>
        <v>6.1333333333333337</v>
      </c>
    </row>
    <row r="14" spans="1:33" s="19" customFormat="1" ht="43.9" customHeight="1" x14ac:dyDescent="0.2">
      <c r="A14" s="62"/>
      <c r="B14" s="35" t="s">
        <v>472</v>
      </c>
      <c r="C14" s="12" t="s">
        <v>26</v>
      </c>
      <c r="D14" s="13">
        <v>44222</v>
      </c>
      <c r="E14" s="13">
        <v>44222</v>
      </c>
      <c r="F14" s="12" t="s">
        <v>27</v>
      </c>
      <c r="G14" s="12">
        <v>2</v>
      </c>
      <c r="H14" s="15"/>
      <c r="I14" s="52">
        <v>31250</v>
      </c>
      <c r="J14" s="52"/>
      <c r="K14" s="53"/>
      <c r="L14" s="51"/>
      <c r="M14" s="51"/>
      <c r="N14" s="52">
        <v>31250</v>
      </c>
      <c r="O14" s="52">
        <v>31250</v>
      </c>
      <c r="P14" s="52"/>
      <c r="Q14" s="17" t="s">
        <v>48</v>
      </c>
      <c r="R14" s="12" t="s">
        <v>28</v>
      </c>
      <c r="S14" s="20" t="s">
        <v>29</v>
      </c>
      <c r="T14" s="21"/>
      <c r="U14" s="12" t="s">
        <v>215</v>
      </c>
      <c r="V14" s="12" t="s">
        <v>47</v>
      </c>
      <c r="W14" s="13">
        <v>44222</v>
      </c>
      <c r="X14" s="13">
        <v>44586</v>
      </c>
      <c r="Y14" s="12">
        <f>DAYS360(W14,X14)</f>
        <v>359</v>
      </c>
      <c r="Z14" s="18">
        <f>Y14/30</f>
        <v>11.966666666666667</v>
      </c>
    </row>
    <row r="15" spans="1:33" s="19" customFormat="1" ht="47.25" customHeight="1" x14ac:dyDescent="0.2">
      <c r="A15" s="62"/>
      <c r="B15" s="53" t="s">
        <v>209</v>
      </c>
      <c r="C15" s="12"/>
      <c r="D15" s="13">
        <v>44432</v>
      </c>
      <c r="E15" s="13">
        <v>44432</v>
      </c>
      <c r="F15" s="12" t="s">
        <v>27</v>
      </c>
      <c r="G15" s="12">
        <v>2</v>
      </c>
      <c r="H15" s="15"/>
      <c r="I15" s="52">
        <f>+O15*1.04</f>
        <v>32240</v>
      </c>
      <c r="J15" s="52"/>
      <c r="K15" s="53"/>
      <c r="L15" s="51"/>
      <c r="M15" s="51"/>
      <c r="N15" s="52"/>
      <c r="O15" s="52">
        <v>31000</v>
      </c>
      <c r="P15" s="52">
        <f>+I15-O15</f>
        <v>1240</v>
      </c>
      <c r="Q15" s="17" t="s">
        <v>490</v>
      </c>
      <c r="R15" s="12" t="s">
        <v>28</v>
      </c>
      <c r="S15" s="20" t="s">
        <v>38</v>
      </c>
      <c r="T15" s="21"/>
      <c r="U15" s="17" t="s">
        <v>165</v>
      </c>
      <c r="V15" s="12" t="s">
        <v>166</v>
      </c>
      <c r="W15" s="13">
        <v>44432</v>
      </c>
      <c r="X15" s="13">
        <v>44524</v>
      </c>
      <c r="Y15" s="12">
        <f>DAYS360(D15,X15)</f>
        <v>90</v>
      </c>
      <c r="Z15" s="18">
        <f>+Y15/30</f>
        <v>3</v>
      </c>
    </row>
    <row r="16" spans="1:33" s="58" customFormat="1" ht="47.25" customHeight="1" x14ac:dyDescent="0.2">
      <c r="A16" s="62"/>
      <c r="B16" s="50" t="s">
        <v>202</v>
      </c>
      <c r="C16" s="12" t="s">
        <v>26</v>
      </c>
      <c r="D16" s="13">
        <v>44327</v>
      </c>
      <c r="E16" s="13">
        <v>44327</v>
      </c>
      <c r="F16" s="12" t="s">
        <v>27</v>
      </c>
      <c r="G16" s="12">
        <v>2</v>
      </c>
      <c r="H16" s="14"/>
      <c r="I16" s="52">
        <v>30000</v>
      </c>
      <c r="J16" s="52"/>
      <c r="K16" s="53"/>
      <c r="L16" s="65"/>
      <c r="M16" s="65"/>
      <c r="N16" s="52"/>
      <c r="O16" s="52">
        <v>30000</v>
      </c>
      <c r="P16" s="52"/>
      <c r="Q16" s="17" t="s">
        <v>146</v>
      </c>
      <c r="R16" s="12" t="s">
        <v>28</v>
      </c>
      <c r="S16" s="20" t="s">
        <v>38</v>
      </c>
      <c r="T16" s="12"/>
      <c r="U16" s="12" t="s">
        <v>147</v>
      </c>
      <c r="V16" s="101" t="s">
        <v>148</v>
      </c>
      <c r="W16" s="13">
        <v>44327</v>
      </c>
      <c r="X16" s="13">
        <v>44419</v>
      </c>
      <c r="Y16" s="12">
        <f>DAYS360(W16,X16)</f>
        <v>90</v>
      </c>
      <c r="Z16" s="18">
        <f>Y16/30</f>
        <v>3</v>
      </c>
      <c r="AA16" s="19"/>
      <c r="AB16" s="19"/>
      <c r="AC16" s="19"/>
      <c r="AD16" s="19"/>
      <c r="AE16" s="19"/>
      <c r="AF16" s="19"/>
      <c r="AG16" s="19"/>
    </row>
    <row r="17" spans="1:33" s="19" customFormat="1" ht="56.45" customHeight="1" x14ac:dyDescent="0.2">
      <c r="A17" s="62"/>
      <c r="B17" s="50" t="s">
        <v>464</v>
      </c>
      <c r="C17" s="12"/>
      <c r="D17" s="13">
        <v>44539</v>
      </c>
      <c r="E17" s="13">
        <v>44539</v>
      </c>
      <c r="F17" s="12" t="s">
        <v>27</v>
      </c>
      <c r="G17" s="12">
        <v>2</v>
      </c>
      <c r="H17" s="14"/>
      <c r="I17" s="52">
        <v>32860.93</v>
      </c>
      <c r="J17" s="52"/>
      <c r="K17" s="53"/>
      <c r="L17" s="65"/>
      <c r="M17" s="65"/>
      <c r="N17" s="52"/>
      <c r="O17" s="52">
        <f>+I17/1.21</f>
        <v>27157.793388429753</v>
      </c>
      <c r="P17" s="52">
        <f>I17-O17</f>
        <v>5703.1366115702476</v>
      </c>
      <c r="Q17" s="17" t="s">
        <v>140</v>
      </c>
      <c r="R17" s="12" t="s">
        <v>28</v>
      </c>
      <c r="S17" s="20" t="s">
        <v>29</v>
      </c>
      <c r="T17" s="12"/>
      <c r="U17" s="12" t="s">
        <v>141</v>
      </c>
      <c r="V17" s="12" t="s">
        <v>142</v>
      </c>
      <c r="W17" s="13">
        <v>44539</v>
      </c>
      <c r="X17" s="13">
        <v>44696</v>
      </c>
      <c r="Y17" s="12">
        <f>DAYS360(W17,X17)</f>
        <v>156</v>
      </c>
      <c r="Z17" s="18">
        <f>Y17/30</f>
        <v>5.2</v>
      </c>
    </row>
    <row r="18" spans="1:33" s="19" customFormat="1" ht="47.25" customHeight="1" x14ac:dyDescent="0.2">
      <c r="A18" s="62"/>
      <c r="B18" s="53" t="s">
        <v>171</v>
      </c>
      <c r="C18" s="12" t="s">
        <v>26</v>
      </c>
      <c r="D18" s="13">
        <v>44467</v>
      </c>
      <c r="E18" s="13">
        <v>44467</v>
      </c>
      <c r="F18" s="12" t="s">
        <v>27</v>
      </c>
      <c r="G18" s="12">
        <v>2</v>
      </c>
      <c r="H18" s="12"/>
      <c r="I18" s="52">
        <v>30000</v>
      </c>
      <c r="J18" s="53"/>
      <c r="K18" s="51"/>
      <c r="L18" s="51"/>
      <c r="M18" s="52"/>
      <c r="N18" s="52"/>
      <c r="O18" s="52">
        <f>+I18/1.21</f>
        <v>24793.388429752067</v>
      </c>
      <c r="P18" s="52">
        <f>+I18-O18</f>
        <v>5206.6115702479328</v>
      </c>
      <c r="Q18" s="23" t="s">
        <v>481</v>
      </c>
      <c r="R18" s="12" t="s">
        <v>28</v>
      </c>
      <c r="S18" s="20" t="s">
        <v>38</v>
      </c>
      <c r="T18" s="17"/>
      <c r="U18" s="12" t="s">
        <v>172</v>
      </c>
      <c r="V18" s="13" t="s">
        <v>173</v>
      </c>
      <c r="W18" s="13">
        <v>44467</v>
      </c>
      <c r="X18" s="13">
        <v>44467</v>
      </c>
      <c r="Y18" s="18">
        <f>X18-W18</f>
        <v>0</v>
      </c>
      <c r="Z18" s="15">
        <f>Y18*12/360</f>
        <v>0</v>
      </c>
    </row>
    <row r="19" spans="1:33" s="19" customFormat="1" ht="29.45" customHeight="1" x14ac:dyDescent="0.2">
      <c r="A19" s="62"/>
      <c r="B19" s="16" t="s">
        <v>83</v>
      </c>
      <c r="C19" s="12" t="s">
        <v>26</v>
      </c>
      <c r="D19" s="13">
        <v>44267</v>
      </c>
      <c r="E19" s="13">
        <v>44267</v>
      </c>
      <c r="F19" s="12" t="s">
        <v>27</v>
      </c>
      <c r="G19" s="12">
        <v>2</v>
      </c>
      <c r="H19" s="15"/>
      <c r="I19" s="52">
        <v>26620</v>
      </c>
      <c r="J19" s="52"/>
      <c r="K19" s="52"/>
      <c r="L19" s="52"/>
      <c r="M19" s="52"/>
      <c r="N19" s="52"/>
      <c r="O19" s="52">
        <f>I19-P19</f>
        <v>22000</v>
      </c>
      <c r="P19" s="52">
        <v>4620</v>
      </c>
      <c r="Q19" s="17" t="s">
        <v>126</v>
      </c>
      <c r="R19" s="12" t="s">
        <v>28</v>
      </c>
      <c r="S19" s="20" t="s">
        <v>38</v>
      </c>
      <c r="T19" s="21"/>
      <c r="U19" s="17" t="s">
        <v>84</v>
      </c>
      <c r="V19" s="12" t="s">
        <v>85</v>
      </c>
      <c r="W19" s="13">
        <v>44267</v>
      </c>
      <c r="X19" s="13">
        <v>44573</v>
      </c>
      <c r="Y19" s="12">
        <f>DAYS360(W19,X19)</f>
        <v>300</v>
      </c>
      <c r="Z19" s="18">
        <f>Y19/30</f>
        <v>10</v>
      </c>
    </row>
    <row r="20" spans="1:33" s="19" customFormat="1" ht="48" customHeight="1" x14ac:dyDescent="0.2">
      <c r="A20" s="62"/>
      <c r="B20" s="53" t="s">
        <v>187</v>
      </c>
      <c r="C20" s="12" t="s">
        <v>26</v>
      </c>
      <c r="D20" s="13">
        <v>44440</v>
      </c>
      <c r="E20" s="13">
        <v>44440</v>
      </c>
      <c r="F20" s="12" t="s">
        <v>27</v>
      </c>
      <c r="G20" s="12">
        <v>2</v>
      </c>
      <c r="H20" s="12"/>
      <c r="I20" s="52">
        <f>2000*12</f>
        <v>24000</v>
      </c>
      <c r="J20" s="53"/>
      <c r="K20" s="51"/>
      <c r="L20" s="51"/>
      <c r="M20" s="52"/>
      <c r="N20" s="52"/>
      <c r="O20" s="52">
        <f>+I20/1.21</f>
        <v>19834.710743801654</v>
      </c>
      <c r="P20" s="52">
        <f>+I20-O20</f>
        <v>4165.2892561983463</v>
      </c>
      <c r="Q20" s="62" t="s">
        <v>482</v>
      </c>
      <c r="R20" s="12" t="s">
        <v>28</v>
      </c>
      <c r="S20" s="20" t="s">
        <v>38</v>
      </c>
      <c r="T20" s="17"/>
      <c r="U20" s="12" t="s">
        <v>190</v>
      </c>
      <c r="V20" s="13" t="s">
        <v>191</v>
      </c>
      <c r="W20" s="13">
        <v>44440</v>
      </c>
      <c r="X20" s="13">
        <v>44803</v>
      </c>
      <c r="Y20" s="18">
        <f>X20-W20</f>
        <v>363</v>
      </c>
      <c r="Z20" s="15">
        <f>Y20*12/360</f>
        <v>12.1</v>
      </c>
    </row>
    <row r="21" spans="1:33" s="19" customFormat="1" ht="29.25" customHeight="1" x14ac:dyDescent="0.2">
      <c r="A21" s="62"/>
      <c r="B21" s="33" t="s">
        <v>174</v>
      </c>
      <c r="C21" s="12" t="s">
        <v>26</v>
      </c>
      <c r="D21" s="13">
        <v>44384</v>
      </c>
      <c r="E21" s="13">
        <v>44384</v>
      </c>
      <c r="F21" s="12" t="s">
        <v>27</v>
      </c>
      <c r="G21" s="12">
        <v>2</v>
      </c>
      <c r="H21" s="12"/>
      <c r="I21" s="52">
        <v>22000</v>
      </c>
      <c r="J21" s="99"/>
      <c r="K21" s="51"/>
      <c r="L21" s="51"/>
      <c r="M21" s="100"/>
      <c r="N21" s="52"/>
      <c r="O21" s="52">
        <f>+I21/1.21</f>
        <v>18181.818181818184</v>
      </c>
      <c r="P21" s="52">
        <f>+I21-O21</f>
        <v>3818.1818181818162</v>
      </c>
      <c r="Q21" s="23" t="s">
        <v>491</v>
      </c>
      <c r="R21" s="12" t="s">
        <v>28</v>
      </c>
      <c r="S21" s="20" t="s">
        <v>38</v>
      </c>
      <c r="T21" s="17"/>
      <c r="U21" s="12" t="s">
        <v>210</v>
      </c>
      <c r="V21" s="13" t="s">
        <v>178</v>
      </c>
      <c r="W21" s="13">
        <v>44384</v>
      </c>
      <c r="X21" s="13">
        <v>44599</v>
      </c>
      <c r="Y21" s="18">
        <f>X21-W21</f>
        <v>215</v>
      </c>
      <c r="Z21" s="15">
        <f>Y21*12/360</f>
        <v>7.166666666666667</v>
      </c>
    </row>
    <row r="22" spans="1:33" s="19" customFormat="1" ht="29.45" customHeight="1" x14ac:dyDescent="0.2">
      <c r="A22" s="62"/>
      <c r="B22" s="50" t="s">
        <v>203</v>
      </c>
      <c r="C22" s="12" t="s">
        <v>26</v>
      </c>
      <c r="D22" s="13">
        <v>44423</v>
      </c>
      <c r="E22" s="13">
        <v>44423</v>
      </c>
      <c r="F22" s="12" t="s">
        <v>27</v>
      </c>
      <c r="G22" s="12">
        <v>2</v>
      </c>
      <c r="H22" s="14"/>
      <c r="I22" s="52">
        <f>O22*1.02</f>
        <v>16673.3586</v>
      </c>
      <c r="J22" s="52">
        <v>18370</v>
      </c>
      <c r="K22" s="53"/>
      <c r="L22" s="65"/>
      <c r="M22" s="65"/>
      <c r="N22" s="38"/>
      <c r="O22" s="52">
        <f>29*563.67</f>
        <v>16346.429999999998</v>
      </c>
      <c r="P22" s="52" t="s">
        <v>136</v>
      </c>
      <c r="Q22" s="17" t="s">
        <v>133</v>
      </c>
      <c r="R22" s="12" t="s">
        <v>28</v>
      </c>
      <c r="S22" s="20" t="s">
        <v>29</v>
      </c>
      <c r="T22" s="12"/>
      <c r="U22" s="12" t="s">
        <v>134</v>
      </c>
      <c r="V22" s="12" t="s">
        <v>135</v>
      </c>
      <c r="W22" s="13">
        <v>44423</v>
      </c>
      <c r="X22" s="13">
        <v>44757</v>
      </c>
      <c r="Y22" s="12">
        <f>DAYS360(W22,X22)</f>
        <v>330</v>
      </c>
      <c r="Z22" s="18">
        <f>Y22/30</f>
        <v>11</v>
      </c>
    </row>
    <row r="23" spans="1:33" s="19" customFormat="1" ht="33.75" customHeight="1" x14ac:dyDescent="0.2">
      <c r="A23" s="62"/>
      <c r="B23" s="53" t="s">
        <v>183</v>
      </c>
      <c r="C23" s="12" t="s">
        <v>26</v>
      </c>
      <c r="D23" s="13">
        <v>44406</v>
      </c>
      <c r="E23" s="13">
        <v>44406</v>
      </c>
      <c r="F23" s="12" t="s">
        <v>27</v>
      </c>
      <c r="G23" s="12">
        <v>2</v>
      </c>
      <c r="H23" s="12"/>
      <c r="I23" s="52">
        <v>14410</v>
      </c>
      <c r="J23" s="53"/>
      <c r="K23" s="51"/>
      <c r="L23" s="51"/>
      <c r="M23" s="52"/>
      <c r="N23" s="52"/>
      <c r="O23" s="52">
        <v>14410</v>
      </c>
      <c r="P23" s="52"/>
      <c r="Q23" s="24" t="s">
        <v>184</v>
      </c>
      <c r="R23" s="12" t="s">
        <v>28</v>
      </c>
      <c r="S23" s="20" t="s">
        <v>38</v>
      </c>
      <c r="T23" s="17"/>
      <c r="U23" s="12" t="s">
        <v>185</v>
      </c>
      <c r="V23" s="13" t="s">
        <v>186</v>
      </c>
      <c r="W23" s="13">
        <v>44406</v>
      </c>
      <c r="X23" s="13">
        <v>44529</v>
      </c>
      <c r="Y23" s="18">
        <f>X23-W23</f>
        <v>123</v>
      </c>
      <c r="Z23" s="15">
        <f>Y23*12/360</f>
        <v>4.0999999999999996</v>
      </c>
    </row>
    <row r="24" spans="1:33" s="19" customFormat="1" ht="39.75" customHeight="1" x14ac:dyDescent="0.2">
      <c r="A24" s="62"/>
      <c r="B24" s="33" t="s">
        <v>201</v>
      </c>
      <c r="C24" s="12" t="s">
        <v>156</v>
      </c>
      <c r="D24" s="13">
        <v>44209</v>
      </c>
      <c r="E24" s="13">
        <v>44209</v>
      </c>
      <c r="F24" s="12" t="s">
        <v>27</v>
      </c>
      <c r="G24" s="12">
        <v>2</v>
      </c>
      <c r="H24" s="15"/>
      <c r="I24" s="52">
        <f>14000*1.21</f>
        <v>16940</v>
      </c>
      <c r="J24" s="52"/>
      <c r="K24" s="53"/>
      <c r="L24" s="51"/>
      <c r="M24" s="51"/>
      <c r="N24" s="52"/>
      <c r="O24" s="52">
        <f>2000*7</f>
        <v>14000</v>
      </c>
      <c r="P24" s="52">
        <f>+I24-O24</f>
        <v>2940</v>
      </c>
      <c r="Q24" s="17" t="s">
        <v>155</v>
      </c>
      <c r="R24" s="12" t="s">
        <v>28</v>
      </c>
      <c r="S24" s="20" t="s">
        <v>38</v>
      </c>
      <c r="T24" s="21"/>
      <c r="U24" s="17" t="s">
        <v>153</v>
      </c>
      <c r="V24" s="12" t="s">
        <v>154</v>
      </c>
      <c r="W24" s="13">
        <v>44209</v>
      </c>
      <c r="X24" s="13">
        <v>44421</v>
      </c>
      <c r="Y24" s="12">
        <f>DAYS360(D24,X24)</f>
        <v>210</v>
      </c>
      <c r="Z24" s="18">
        <f>+Y24/30</f>
        <v>7</v>
      </c>
    </row>
    <row r="25" spans="1:33" s="19" customFormat="1" ht="32.450000000000003" customHeight="1" x14ac:dyDescent="0.2">
      <c r="A25" s="62"/>
      <c r="B25" s="53" t="s">
        <v>182</v>
      </c>
      <c r="C25" s="12" t="s">
        <v>26</v>
      </c>
      <c r="D25" s="13">
        <v>44459</v>
      </c>
      <c r="E25" s="13">
        <v>44459</v>
      </c>
      <c r="F25" s="12" t="s">
        <v>27</v>
      </c>
      <c r="G25" s="12">
        <v>2</v>
      </c>
      <c r="H25" s="12"/>
      <c r="I25" s="52">
        <v>16000</v>
      </c>
      <c r="J25" s="64"/>
      <c r="K25" s="51"/>
      <c r="L25" s="51"/>
      <c r="M25" s="52"/>
      <c r="N25" s="52"/>
      <c r="O25" s="52">
        <v>13223.14</v>
      </c>
      <c r="P25" s="52">
        <f>+I25-O25</f>
        <v>2776.8600000000006</v>
      </c>
      <c r="Q25" s="12" t="s">
        <v>179</v>
      </c>
      <c r="R25" s="12" t="s">
        <v>28</v>
      </c>
      <c r="S25" s="20" t="s">
        <v>38</v>
      </c>
      <c r="T25" s="17"/>
      <c r="U25" s="12" t="s">
        <v>180</v>
      </c>
      <c r="V25" s="13" t="s">
        <v>181</v>
      </c>
      <c r="W25" s="13">
        <v>44459</v>
      </c>
      <c r="X25" s="13">
        <v>44815</v>
      </c>
      <c r="Y25" s="18">
        <f>X25-W25</f>
        <v>356</v>
      </c>
      <c r="Z25" s="15">
        <f>Y25*12/360</f>
        <v>11.866666666666667</v>
      </c>
    </row>
    <row r="26" spans="1:33" s="19" customFormat="1" ht="45.6" customHeight="1" x14ac:dyDescent="0.2">
      <c r="A26" s="49"/>
      <c r="B26" s="53" t="s">
        <v>193</v>
      </c>
      <c r="C26" s="49" t="s">
        <v>130</v>
      </c>
      <c r="D26" s="51">
        <v>44540</v>
      </c>
      <c r="E26" s="51">
        <v>44540</v>
      </c>
      <c r="F26" s="49" t="s">
        <v>27</v>
      </c>
      <c r="G26" s="49">
        <v>2</v>
      </c>
      <c r="H26" s="52"/>
      <c r="I26" s="52">
        <f>+O26*1.21</f>
        <v>12100</v>
      </c>
      <c r="J26" s="52"/>
      <c r="K26" s="52"/>
      <c r="L26" s="52"/>
      <c r="M26" s="52"/>
      <c r="N26" s="52"/>
      <c r="O26" s="52">
        <v>10000</v>
      </c>
      <c r="P26" s="52">
        <f>+I26-O26</f>
        <v>2100</v>
      </c>
      <c r="Q26" s="54" t="s">
        <v>129</v>
      </c>
      <c r="R26" s="49" t="s">
        <v>28</v>
      </c>
      <c r="S26" s="55" t="s">
        <v>38</v>
      </c>
      <c r="T26" s="59"/>
      <c r="U26" s="54" t="s">
        <v>149</v>
      </c>
      <c r="V26" s="49" t="s">
        <v>132</v>
      </c>
      <c r="W26" s="51">
        <v>44540</v>
      </c>
      <c r="X26" s="51">
        <v>44542</v>
      </c>
      <c r="Y26" s="49">
        <f>DAYS360(W26,X26)</f>
        <v>2</v>
      </c>
      <c r="Z26" s="56">
        <f>+Y26/30</f>
        <v>6.6666666666666666E-2</v>
      </c>
      <c r="AA26" s="58"/>
      <c r="AB26" s="58"/>
      <c r="AC26" s="58"/>
      <c r="AD26" s="58"/>
      <c r="AE26" s="58"/>
      <c r="AF26" s="58"/>
      <c r="AG26" s="58"/>
    </row>
    <row r="27" spans="1:33" s="19" customFormat="1" ht="37.9" customHeight="1" x14ac:dyDescent="0.2">
      <c r="A27" s="62"/>
      <c r="B27" s="16" t="s">
        <v>175</v>
      </c>
      <c r="C27" s="12" t="s">
        <v>26</v>
      </c>
      <c r="D27" s="13">
        <v>44407</v>
      </c>
      <c r="E27" s="13">
        <v>44407</v>
      </c>
      <c r="F27" s="12" t="s">
        <v>27</v>
      </c>
      <c r="G27" s="12">
        <v>2</v>
      </c>
      <c r="H27" s="12"/>
      <c r="I27" s="52">
        <v>12000</v>
      </c>
      <c r="J27" s="53"/>
      <c r="K27" s="51"/>
      <c r="L27" s="51"/>
      <c r="M27" s="52"/>
      <c r="N27" s="52"/>
      <c r="O27" s="52">
        <f>+I27/1.21</f>
        <v>9917.3553719008269</v>
      </c>
      <c r="P27" s="52">
        <f>+I27-O27</f>
        <v>2082.6446280991731</v>
      </c>
      <c r="Q27" s="23" t="s">
        <v>492</v>
      </c>
      <c r="R27" s="12" t="s">
        <v>28</v>
      </c>
      <c r="S27" s="20" t="s">
        <v>38</v>
      </c>
      <c r="T27" s="17"/>
      <c r="U27" s="12" t="s">
        <v>177</v>
      </c>
      <c r="V27" s="13" t="s">
        <v>178</v>
      </c>
      <c r="W27" s="13">
        <v>44407</v>
      </c>
      <c r="X27" s="13">
        <v>44591</v>
      </c>
      <c r="Y27" s="18">
        <f>X27-W27</f>
        <v>184</v>
      </c>
      <c r="Z27" s="15">
        <f>Y27*12/360</f>
        <v>6.1333333333333337</v>
      </c>
    </row>
    <row r="28" spans="1:33" s="19" customFormat="1" ht="39.6" customHeight="1" x14ac:dyDescent="0.2">
      <c r="A28" s="62"/>
      <c r="B28" s="33" t="s">
        <v>188</v>
      </c>
      <c r="C28" s="12" t="s">
        <v>26</v>
      </c>
      <c r="D28" s="13">
        <v>44508</v>
      </c>
      <c r="E28" s="13">
        <v>44508</v>
      </c>
      <c r="F28" s="12" t="s">
        <v>27</v>
      </c>
      <c r="G28" s="12">
        <v>2</v>
      </c>
      <c r="H28" s="12"/>
      <c r="I28" s="52">
        <v>10333.33</v>
      </c>
      <c r="J28" s="53"/>
      <c r="K28" s="51"/>
      <c r="L28" s="51"/>
      <c r="M28" s="52"/>
      <c r="N28" s="52"/>
      <c r="O28" s="52">
        <v>8539.94</v>
      </c>
      <c r="P28" s="52">
        <f>+I28-O28</f>
        <v>1793.3899999999994</v>
      </c>
      <c r="Q28" s="29" t="s">
        <v>483</v>
      </c>
      <c r="R28" s="12" t="s">
        <v>28</v>
      </c>
      <c r="S28" s="20" t="s">
        <v>38</v>
      </c>
      <c r="T28" s="17"/>
      <c r="U28" s="12" t="s">
        <v>212</v>
      </c>
      <c r="V28" s="13" t="s">
        <v>515</v>
      </c>
      <c r="W28" s="13">
        <v>44508</v>
      </c>
      <c r="X28" s="13">
        <v>44873</v>
      </c>
      <c r="Y28" s="18">
        <f>X28-W28</f>
        <v>365</v>
      </c>
      <c r="Z28" s="15">
        <f>Y28*12/360</f>
        <v>12.166666666666666</v>
      </c>
    </row>
    <row r="29" spans="1:33" s="19" customFormat="1" ht="25.9" customHeight="1" x14ac:dyDescent="0.2">
      <c r="A29" s="62"/>
      <c r="B29" s="53" t="s">
        <v>189</v>
      </c>
      <c r="C29" s="12" t="s">
        <v>26</v>
      </c>
      <c r="D29" s="13">
        <v>44508</v>
      </c>
      <c r="E29" s="13">
        <v>44508</v>
      </c>
      <c r="F29" s="12" t="s">
        <v>27</v>
      </c>
      <c r="G29" s="12">
        <v>2</v>
      </c>
      <c r="H29" s="12"/>
      <c r="I29" s="52">
        <v>10333.33</v>
      </c>
      <c r="J29" s="53"/>
      <c r="K29" s="51"/>
      <c r="L29" s="51"/>
      <c r="M29" s="52"/>
      <c r="N29" s="52"/>
      <c r="O29" s="52">
        <v>8539.94</v>
      </c>
      <c r="P29" s="52">
        <f>+I29-O29</f>
        <v>1793.3899999999994</v>
      </c>
      <c r="Q29" s="29" t="s">
        <v>484</v>
      </c>
      <c r="R29" s="12" t="s">
        <v>28</v>
      </c>
      <c r="S29" s="20" t="s">
        <v>38</v>
      </c>
      <c r="T29" s="17"/>
      <c r="U29" s="12" t="s">
        <v>213</v>
      </c>
      <c r="V29" s="13" t="s">
        <v>516</v>
      </c>
      <c r="W29" s="13">
        <v>44508</v>
      </c>
      <c r="X29" s="13">
        <v>44873</v>
      </c>
      <c r="Y29" s="18">
        <f>X29-W29</f>
        <v>365</v>
      </c>
      <c r="Z29" s="15">
        <f>Y29*12/360</f>
        <v>12.166666666666666</v>
      </c>
    </row>
    <row r="30" spans="1:33" s="19" customFormat="1" ht="37.9" customHeight="1" x14ac:dyDescent="0.2">
      <c r="A30" s="62"/>
      <c r="B30" s="33" t="s">
        <v>211</v>
      </c>
      <c r="C30" s="12" t="s">
        <v>26</v>
      </c>
      <c r="D30" s="13">
        <v>44508</v>
      </c>
      <c r="E30" s="13">
        <v>44508</v>
      </c>
      <c r="F30" s="12" t="s">
        <v>27</v>
      </c>
      <c r="G30" s="12">
        <v>2</v>
      </c>
      <c r="H30" s="12"/>
      <c r="I30" s="52">
        <v>10333.33</v>
      </c>
      <c r="J30" s="53"/>
      <c r="K30" s="51"/>
      <c r="L30" s="51"/>
      <c r="M30" s="52"/>
      <c r="N30" s="52"/>
      <c r="O30" s="52">
        <v>8539.94</v>
      </c>
      <c r="P30" s="52">
        <f>+I30-O30</f>
        <v>1793.3899999999994</v>
      </c>
      <c r="Q30" s="29" t="s">
        <v>485</v>
      </c>
      <c r="R30" s="12" t="s">
        <v>28</v>
      </c>
      <c r="S30" s="20" t="s">
        <v>38</v>
      </c>
      <c r="T30" s="17"/>
      <c r="U30" s="12" t="s">
        <v>214</v>
      </c>
      <c r="V30" s="13" t="s">
        <v>517</v>
      </c>
      <c r="W30" s="13">
        <v>44508</v>
      </c>
      <c r="X30" s="13">
        <v>44873</v>
      </c>
      <c r="Y30" s="18">
        <f>X30-W30</f>
        <v>365</v>
      </c>
      <c r="Z30" s="15">
        <f>Y30*12/360</f>
        <v>12.166666666666666</v>
      </c>
    </row>
    <row r="31" spans="1:33" s="19" customFormat="1" ht="31.9" customHeight="1" x14ac:dyDescent="0.2">
      <c r="A31" s="62"/>
      <c r="B31" s="22" t="s">
        <v>192</v>
      </c>
      <c r="C31" s="12" t="s">
        <v>26</v>
      </c>
      <c r="D31" s="13">
        <v>44529</v>
      </c>
      <c r="E31" s="13">
        <v>44529</v>
      </c>
      <c r="F31" s="12" t="s">
        <v>27</v>
      </c>
      <c r="G31" s="12">
        <v>2</v>
      </c>
      <c r="H31" s="15"/>
      <c r="I31" s="52">
        <v>10000</v>
      </c>
      <c r="J31" s="52"/>
      <c r="K31" s="52"/>
      <c r="L31" s="52"/>
      <c r="M31" s="52"/>
      <c r="N31" s="52"/>
      <c r="O31" s="52">
        <f>+I31/1.21</f>
        <v>8264.4628099173551</v>
      </c>
      <c r="P31" s="52">
        <f>+I31-O31</f>
        <v>1735.5371900826449</v>
      </c>
      <c r="Q31" s="17" t="s">
        <v>128</v>
      </c>
      <c r="R31" s="12" t="s">
        <v>28</v>
      </c>
      <c r="S31" s="20" t="s">
        <v>38</v>
      </c>
      <c r="T31" s="21"/>
      <c r="U31" s="17" t="s">
        <v>131</v>
      </c>
      <c r="V31" s="12" t="s">
        <v>127</v>
      </c>
      <c r="W31" s="13">
        <v>44529</v>
      </c>
      <c r="X31" s="13">
        <v>44545</v>
      </c>
      <c r="Y31" s="12">
        <f>DAYS360(W31,X31)</f>
        <v>16</v>
      </c>
      <c r="Z31" s="18">
        <f>+Y31/30</f>
        <v>0.53333333333333333</v>
      </c>
    </row>
    <row r="32" spans="1:33" s="19" customFormat="1" ht="31.9" customHeight="1" x14ac:dyDescent="0.2">
      <c r="A32" s="49"/>
      <c r="B32" s="49" t="s">
        <v>194</v>
      </c>
      <c r="C32" s="49" t="s">
        <v>26</v>
      </c>
      <c r="D32" s="51">
        <v>44536</v>
      </c>
      <c r="E32" s="51">
        <v>44536</v>
      </c>
      <c r="F32" s="49" t="s">
        <v>27</v>
      </c>
      <c r="G32" s="49">
        <v>2</v>
      </c>
      <c r="H32" s="49"/>
      <c r="I32" s="52">
        <v>6280</v>
      </c>
      <c r="J32" s="53"/>
      <c r="K32" s="51"/>
      <c r="L32" s="51"/>
      <c r="M32" s="52"/>
      <c r="N32" s="52"/>
      <c r="O32" s="52">
        <f>+I32/1.04</f>
        <v>6038.4615384615381</v>
      </c>
      <c r="P32" s="52">
        <f>+I32-O32</f>
        <v>241.53846153846189</v>
      </c>
      <c r="Q32" s="67" t="s">
        <v>195</v>
      </c>
      <c r="R32" s="49" t="s">
        <v>28</v>
      </c>
      <c r="S32" s="55" t="s">
        <v>38</v>
      </c>
      <c r="T32" s="54"/>
      <c r="U32" s="49" t="s">
        <v>196</v>
      </c>
      <c r="V32" s="51" t="s">
        <v>197</v>
      </c>
      <c r="W32" s="51">
        <v>44536</v>
      </c>
      <c r="X32" s="51">
        <v>44536</v>
      </c>
      <c r="Y32" s="56">
        <f>X32-W32</f>
        <v>0</v>
      </c>
      <c r="Z32" s="52">
        <f>Y32*12/360</f>
        <v>0</v>
      </c>
      <c r="AA32" s="58"/>
      <c r="AB32" s="58"/>
      <c r="AC32" s="58"/>
      <c r="AD32" s="58"/>
      <c r="AE32" s="58"/>
      <c r="AF32" s="58"/>
      <c r="AG32" s="58"/>
    </row>
    <row r="33" spans="1:33" s="19" customFormat="1" ht="31.9" customHeight="1" x14ac:dyDescent="0.25">
      <c r="A33" s="62"/>
      <c r="B33" s="53" t="s">
        <v>476</v>
      </c>
      <c r="C33" s="12" t="s">
        <v>26</v>
      </c>
      <c r="D33" s="13">
        <v>44340</v>
      </c>
      <c r="E33" s="13">
        <v>44340</v>
      </c>
      <c r="F33" s="12" t="s">
        <v>27</v>
      </c>
      <c r="G33" s="12">
        <v>2</v>
      </c>
      <c r="H33" s="12"/>
      <c r="I33" s="52">
        <f>+O33*1.21</f>
        <v>6050</v>
      </c>
      <c r="J33" s="98"/>
      <c r="K33" s="51"/>
      <c r="L33" s="51"/>
      <c r="M33" s="59"/>
      <c r="N33" s="52"/>
      <c r="O33" s="52">
        <v>5000</v>
      </c>
      <c r="P33" s="52">
        <f>+I33-O33</f>
        <v>1050</v>
      </c>
      <c r="Q33" s="28" t="s">
        <v>477</v>
      </c>
      <c r="R33" s="12" t="s">
        <v>28</v>
      </c>
      <c r="S33" s="20" t="s">
        <v>38</v>
      </c>
      <c r="T33" s="17"/>
      <c r="U33" s="24" t="s">
        <v>478</v>
      </c>
      <c r="V33" s="13" t="s">
        <v>167</v>
      </c>
      <c r="W33" s="13">
        <v>44340</v>
      </c>
      <c r="X33" s="12">
        <v>44370</v>
      </c>
      <c r="Y33" s="18">
        <f>X33-W33</f>
        <v>30</v>
      </c>
      <c r="Z33" s="15">
        <f>Y33*12/360</f>
        <v>1</v>
      </c>
    </row>
    <row r="34" spans="1:33" s="58" customFormat="1" ht="39" customHeight="1" x14ac:dyDescent="0.2">
      <c r="A34" s="62"/>
      <c r="B34" s="16" t="s">
        <v>87</v>
      </c>
      <c r="C34" s="12" t="s">
        <v>26</v>
      </c>
      <c r="D34" s="13">
        <v>44271</v>
      </c>
      <c r="E34" s="13">
        <v>44271</v>
      </c>
      <c r="F34" s="12" t="s">
        <v>27</v>
      </c>
      <c r="G34" s="12">
        <v>2</v>
      </c>
      <c r="H34" s="15"/>
      <c r="I34" s="52">
        <f>O34*1.21</f>
        <v>2601.5</v>
      </c>
      <c r="J34" s="52"/>
      <c r="K34" s="52"/>
      <c r="L34" s="52"/>
      <c r="M34" s="52"/>
      <c r="N34" s="52"/>
      <c r="O34" s="52">
        <v>2150</v>
      </c>
      <c r="P34" s="52">
        <f>+I34-O34</f>
        <v>451.5</v>
      </c>
      <c r="Q34" s="17" t="s">
        <v>88</v>
      </c>
      <c r="R34" s="12" t="s">
        <v>28</v>
      </c>
      <c r="S34" s="20" t="s">
        <v>38</v>
      </c>
      <c r="T34" s="21"/>
      <c r="U34" s="17" t="s">
        <v>86</v>
      </c>
      <c r="V34" s="12" t="s">
        <v>69</v>
      </c>
      <c r="W34" s="13">
        <v>44271</v>
      </c>
      <c r="X34" s="13">
        <v>44332</v>
      </c>
      <c r="Y34" s="12">
        <f>DAYS360(W34,X34)</f>
        <v>60</v>
      </c>
      <c r="Z34" s="18">
        <f>Y34/30</f>
        <v>2</v>
      </c>
      <c r="AA34" s="19"/>
      <c r="AB34" s="19"/>
      <c r="AC34" s="19"/>
      <c r="AD34" s="19"/>
      <c r="AE34" s="19"/>
      <c r="AF34" s="19"/>
      <c r="AG34" s="19"/>
    </row>
    <row r="35" spans="1:33" s="19" customFormat="1" ht="35.450000000000003" customHeight="1" x14ac:dyDescent="0.2">
      <c r="A35" s="62"/>
      <c r="B35" s="50" t="s">
        <v>42</v>
      </c>
      <c r="C35" s="12" t="s">
        <v>26</v>
      </c>
      <c r="D35" s="13">
        <v>44250</v>
      </c>
      <c r="E35" s="13">
        <v>44250</v>
      </c>
      <c r="F35" s="12" t="s">
        <v>27</v>
      </c>
      <c r="G35" s="12">
        <v>2</v>
      </c>
      <c r="H35" s="14"/>
      <c r="I35" s="52">
        <f>O35*1.21</f>
        <v>2178</v>
      </c>
      <c r="J35" s="52"/>
      <c r="K35" s="53"/>
      <c r="L35" s="51"/>
      <c r="M35" s="51"/>
      <c r="N35" s="52"/>
      <c r="O35" s="52">
        <v>1800</v>
      </c>
      <c r="P35" s="52">
        <f>I35-O35</f>
        <v>378</v>
      </c>
      <c r="Q35" s="17" t="s">
        <v>41</v>
      </c>
      <c r="R35" s="12" t="s">
        <v>28</v>
      </c>
      <c r="S35" s="27" t="s">
        <v>471</v>
      </c>
      <c r="T35" s="12"/>
      <c r="U35" s="12" t="s">
        <v>40</v>
      </c>
      <c r="V35" s="12" t="s">
        <v>39</v>
      </c>
      <c r="W35" s="13">
        <v>44231</v>
      </c>
      <c r="X35" s="13">
        <v>44961</v>
      </c>
      <c r="Y35" s="12">
        <f>DAYS360(W35,X35)</f>
        <v>720</v>
      </c>
      <c r="Z35" s="18">
        <f>Y35/30</f>
        <v>24</v>
      </c>
    </row>
    <row r="36" spans="1:33" s="42" customFormat="1" ht="55.9" customHeight="1" x14ac:dyDescent="0.2">
      <c r="A36" s="62"/>
      <c r="B36" s="34" t="s">
        <v>216</v>
      </c>
      <c r="C36" s="12" t="s">
        <v>26</v>
      </c>
      <c r="D36" s="30">
        <v>44230</v>
      </c>
      <c r="E36" s="30">
        <v>44230</v>
      </c>
      <c r="F36" s="36" t="s">
        <v>27</v>
      </c>
      <c r="G36" s="36">
        <v>2</v>
      </c>
      <c r="H36" s="32"/>
      <c r="I36" s="52">
        <v>14999</v>
      </c>
      <c r="J36" s="43"/>
      <c r="K36" s="31"/>
      <c r="L36" s="31"/>
      <c r="M36" s="38"/>
      <c r="N36" s="38"/>
      <c r="O36" s="52">
        <f>+I36/1.21</f>
        <v>12395.867768595042</v>
      </c>
      <c r="P36" s="15">
        <f t="shared" ref="P36:P37" si="0">+I36-O36</f>
        <v>2603.1322314049576</v>
      </c>
      <c r="Q36" s="44" t="s">
        <v>224</v>
      </c>
      <c r="R36" s="36" t="s">
        <v>28</v>
      </c>
      <c r="S36" s="40" t="s">
        <v>38</v>
      </c>
      <c r="T36" s="39"/>
      <c r="U36" s="36" t="s">
        <v>223</v>
      </c>
      <c r="V36" s="30" t="s">
        <v>465</v>
      </c>
      <c r="W36" s="30">
        <v>44230</v>
      </c>
      <c r="X36" s="30">
        <v>44595</v>
      </c>
      <c r="Y36" s="41">
        <f t="shared" ref="Y36:Y40" si="1">X36-W36</f>
        <v>365</v>
      </c>
      <c r="Z36" s="37">
        <f t="shared" ref="Z36:Z40" si="2">Y36*12/360</f>
        <v>12.166666666666666</v>
      </c>
    </row>
    <row r="37" spans="1:33" s="42" customFormat="1" ht="48" customHeight="1" x14ac:dyDescent="0.2">
      <c r="A37" s="62"/>
      <c r="B37" s="34" t="s">
        <v>217</v>
      </c>
      <c r="C37" s="12"/>
      <c r="D37" s="30">
        <v>44306</v>
      </c>
      <c r="E37" s="51">
        <v>44306</v>
      </c>
      <c r="F37" s="36" t="s">
        <v>27</v>
      </c>
      <c r="G37" s="36">
        <v>2</v>
      </c>
      <c r="H37" s="36"/>
      <c r="I37" s="52">
        <v>5423.22</v>
      </c>
      <c r="J37" s="53"/>
      <c r="K37" s="51"/>
      <c r="L37" s="51"/>
      <c r="M37" s="52"/>
      <c r="N37" s="52"/>
      <c r="O37" s="52">
        <v>4482</v>
      </c>
      <c r="P37" s="37">
        <f t="shared" si="0"/>
        <v>941.22000000000025</v>
      </c>
      <c r="Q37" s="44" t="s">
        <v>221</v>
      </c>
      <c r="R37" s="36" t="s">
        <v>28</v>
      </c>
      <c r="S37" s="39" t="s">
        <v>471</v>
      </c>
      <c r="T37" s="39"/>
      <c r="U37" s="36" t="s">
        <v>222</v>
      </c>
      <c r="V37" s="30" t="s">
        <v>466</v>
      </c>
      <c r="W37" s="30">
        <v>44305</v>
      </c>
      <c r="X37" s="30">
        <v>45401</v>
      </c>
      <c r="Y37" s="41">
        <f t="shared" si="1"/>
        <v>1096</v>
      </c>
      <c r="Z37" s="37">
        <f t="shared" si="2"/>
        <v>36.533333333333331</v>
      </c>
      <c r="AA37" s="42" t="s">
        <v>494</v>
      </c>
    </row>
    <row r="38" spans="1:33" s="42" customFormat="1" ht="49.15" customHeight="1" x14ac:dyDescent="0.2">
      <c r="A38" s="62"/>
      <c r="B38" s="34" t="s">
        <v>219</v>
      </c>
      <c r="C38" s="12"/>
      <c r="D38" s="30">
        <v>44400</v>
      </c>
      <c r="E38" s="30">
        <v>44411</v>
      </c>
      <c r="F38" s="36" t="s">
        <v>27</v>
      </c>
      <c r="G38" s="36">
        <v>2</v>
      </c>
      <c r="H38" s="36"/>
      <c r="I38" s="52">
        <v>42031</v>
      </c>
      <c r="J38" s="53"/>
      <c r="K38" s="51"/>
      <c r="L38" s="51"/>
      <c r="M38" s="52"/>
      <c r="N38" s="52"/>
      <c r="O38" s="52">
        <v>42031</v>
      </c>
      <c r="P38" s="37"/>
      <c r="Q38" s="46" t="s">
        <v>487</v>
      </c>
      <c r="R38" s="36" t="s">
        <v>28</v>
      </c>
      <c r="S38" s="40" t="s">
        <v>29</v>
      </c>
      <c r="T38" s="39"/>
      <c r="U38" s="47" t="s">
        <v>488</v>
      </c>
      <c r="V38" s="30" t="s">
        <v>468</v>
      </c>
      <c r="W38" s="30">
        <v>44458</v>
      </c>
      <c r="X38" s="30">
        <v>44822</v>
      </c>
      <c r="Y38" s="41">
        <f t="shared" si="1"/>
        <v>364</v>
      </c>
      <c r="Z38" s="37">
        <f t="shared" si="2"/>
        <v>12.133333333333333</v>
      </c>
    </row>
    <row r="39" spans="1:33" s="42" customFormat="1" ht="59.45" customHeight="1" x14ac:dyDescent="0.2">
      <c r="A39" s="62"/>
      <c r="B39" s="34" t="s">
        <v>218</v>
      </c>
      <c r="C39" s="12"/>
      <c r="D39" s="30">
        <v>44322</v>
      </c>
      <c r="E39" s="30">
        <v>44322</v>
      </c>
      <c r="F39" s="36" t="s">
        <v>27</v>
      </c>
      <c r="G39" s="36">
        <v>2</v>
      </c>
      <c r="H39" s="36"/>
      <c r="I39" s="52">
        <v>32442.52</v>
      </c>
      <c r="J39" s="53">
        <v>100000</v>
      </c>
      <c r="K39" s="51"/>
      <c r="L39" s="51"/>
      <c r="M39" s="48"/>
      <c r="N39" s="52"/>
      <c r="O39" s="52">
        <f>+I39/1.21</f>
        <v>26812</v>
      </c>
      <c r="P39" s="37">
        <f>+I39-O39</f>
        <v>5630.52</v>
      </c>
      <c r="Q39" s="44" t="s">
        <v>489</v>
      </c>
      <c r="R39" s="36" t="s">
        <v>28</v>
      </c>
      <c r="S39" s="40" t="s">
        <v>29</v>
      </c>
      <c r="T39" s="39"/>
      <c r="U39" s="45" t="s">
        <v>486</v>
      </c>
      <c r="V39" s="30" t="s">
        <v>467</v>
      </c>
      <c r="W39" s="30">
        <v>44322</v>
      </c>
      <c r="X39" s="30">
        <v>44322</v>
      </c>
      <c r="Y39" s="41">
        <f t="shared" si="1"/>
        <v>0</v>
      </c>
      <c r="Z39" s="37">
        <f t="shared" si="2"/>
        <v>0</v>
      </c>
    </row>
    <row r="40" spans="1:33" ht="45" x14ac:dyDescent="0.2">
      <c r="A40" s="62"/>
      <c r="B40" s="34" t="s">
        <v>220</v>
      </c>
      <c r="C40" s="12"/>
      <c r="D40" s="51">
        <v>44410</v>
      </c>
      <c r="E40" s="51">
        <v>44411</v>
      </c>
      <c r="F40" s="49" t="s">
        <v>27</v>
      </c>
      <c r="G40" s="49">
        <v>2</v>
      </c>
      <c r="H40" s="49"/>
      <c r="I40" s="52">
        <v>33087.449999999997</v>
      </c>
      <c r="J40" s="53"/>
      <c r="K40" s="51"/>
      <c r="L40" s="51"/>
      <c r="M40" s="52"/>
      <c r="N40" s="52"/>
      <c r="O40" s="52">
        <f>+I40/1.21</f>
        <v>27345</v>
      </c>
      <c r="P40" s="37">
        <f>+I40-O40</f>
        <v>5742.4499999999971</v>
      </c>
      <c r="Q40" s="60" t="s">
        <v>489</v>
      </c>
      <c r="R40" s="49" t="s">
        <v>28</v>
      </c>
      <c r="S40" s="55" t="s">
        <v>29</v>
      </c>
      <c r="T40" s="54"/>
      <c r="U40" s="45" t="s">
        <v>486</v>
      </c>
      <c r="V40" s="51" t="s">
        <v>467</v>
      </c>
      <c r="W40" s="51">
        <v>44411</v>
      </c>
      <c r="X40" s="51">
        <v>44411</v>
      </c>
      <c r="Y40" s="56">
        <f t="shared" si="1"/>
        <v>0</v>
      </c>
      <c r="Z40" s="37">
        <f t="shared" si="2"/>
        <v>0</v>
      </c>
      <c r="AA40" s="57"/>
      <c r="AB40" s="57"/>
      <c r="AC40" s="57"/>
      <c r="AD40" s="57"/>
      <c r="AE40" s="57"/>
      <c r="AF40" s="57"/>
      <c r="AG40" s="57"/>
    </row>
    <row r="41" spans="1:33" ht="31.5" customHeight="1" x14ac:dyDescent="0.2">
      <c r="A41" s="102"/>
      <c r="B41" s="53" t="s">
        <v>198</v>
      </c>
      <c r="C41" s="12" t="s">
        <v>26</v>
      </c>
      <c r="D41" s="13">
        <v>44357</v>
      </c>
      <c r="E41" s="13">
        <v>44357</v>
      </c>
      <c r="F41" s="12" t="s">
        <v>27</v>
      </c>
      <c r="G41" s="12">
        <v>2</v>
      </c>
      <c r="H41" s="12"/>
      <c r="I41" s="52">
        <v>657.2</v>
      </c>
      <c r="J41" s="53">
        <v>700</v>
      </c>
      <c r="K41" s="51"/>
      <c r="L41" s="51"/>
      <c r="M41" s="52"/>
      <c r="N41" s="52"/>
      <c r="O41" s="52">
        <v>620</v>
      </c>
      <c r="P41" s="52">
        <f>+I41-O41</f>
        <v>37.200000000000045</v>
      </c>
      <c r="Q41" s="24" t="s">
        <v>479</v>
      </c>
      <c r="R41" s="12" t="s">
        <v>28</v>
      </c>
      <c r="S41" s="20" t="s">
        <v>38</v>
      </c>
      <c r="T41" s="17"/>
      <c r="U41" s="12" t="s">
        <v>199</v>
      </c>
      <c r="V41" s="13" t="s">
        <v>200</v>
      </c>
      <c r="W41" s="13">
        <v>44357</v>
      </c>
      <c r="X41" s="13">
        <v>44357</v>
      </c>
      <c r="Y41" s="18">
        <f>X41-W41</f>
        <v>0</v>
      </c>
      <c r="Z41" s="15">
        <f>Y41*12/360</f>
        <v>0</v>
      </c>
    </row>
    <row r="42" spans="1:33" s="19" customFormat="1" ht="43.9" customHeight="1" x14ac:dyDescent="0.2">
      <c r="A42" s="11"/>
      <c r="B42" s="103" t="s">
        <v>814</v>
      </c>
      <c r="C42" s="49" t="s">
        <v>26</v>
      </c>
      <c r="D42" s="51">
        <v>44104</v>
      </c>
      <c r="E42" s="51">
        <v>44104</v>
      </c>
      <c r="F42" s="49" t="s">
        <v>27</v>
      </c>
      <c r="G42" s="49">
        <v>2</v>
      </c>
      <c r="H42" s="52"/>
      <c r="I42" s="52">
        <f>O42*1.21</f>
        <v>186084.69</v>
      </c>
      <c r="J42" s="52"/>
      <c r="K42" s="52"/>
      <c r="L42" s="52"/>
      <c r="M42" s="52"/>
      <c r="N42" s="52"/>
      <c r="O42" s="52">
        <f>153789</f>
        <v>153789</v>
      </c>
      <c r="P42" s="52">
        <f>I42-O42</f>
        <v>32295.690000000002</v>
      </c>
      <c r="Q42" s="54" t="s">
        <v>815</v>
      </c>
      <c r="R42" s="49" t="s">
        <v>28</v>
      </c>
      <c r="S42" s="55" t="s">
        <v>29</v>
      </c>
      <c r="T42" s="59"/>
      <c r="U42" s="49" t="s">
        <v>75</v>
      </c>
      <c r="V42" s="49" t="s">
        <v>77</v>
      </c>
      <c r="W42" s="51">
        <v>43831</v>
      </c>
      <c r="X42" s="51">
        <v>45658</v>
      </c>
      <c r="Y42" s="49">
        <f>DAYS360(W42,X42)</f>
        <v>1800</v>
      </c>
      <c r="Z42" s="56">
        <f>Y42/30</f>
        <v>60</v>
      </c>
      <c r="AA42" s="58"/>
      <c r="AB42" s="58"/>
      <c r="AC42" s="58"/>
      <c r="AD42" s="58"/>
      <c r="AE42" s="58"/>
      <c r="AF42" s="58"/>
      <c r="AG42" s="58"/>
    </row>
    <row r="43" spans="1:33" s="63" customFormat="1" ht="60" x14ac:dyDescent="0.2">
      <c r="A43" s="62"/>
      <c r="B43" s="34" t="s">
        <v>533</v>
      </c>
      <c r="C43" s="12" t="s">
        <v>26</v>
      </c>
      <c r="D43" s="51">
        <v>43888</v>
      </c>
      <c r="E43" s="51">
        <v>43959</v>
      </c>
      <c r="F43" s="49" t="s">
        <v>27</v>
      </c>
      <c r="G43" s="49">
        <v>2</v>
      </c>
      <c r="H43" s="49"/>
      <c r="I43" s="52">
        <f>18876*2</f>
        <v>37752</v>
      </c>
      <c r="J43" s="53">
        <v>100000</v>
      </c>
      <c r="K43" s="51"/>
      <c r="L43" s="51"/>
      <c r="M43" s="52"/>
      <c r="N43" s="52">
        <v>121000</v>
      </c>
      <c r="O43" s="52">
        <f>(I43/1.21)</f>
        <v>31200</v>
      </c>
      <c r="P43" s="52">
        <f>I43-O43</f>
        <v>6552</v>
      </c>
      <c r="Q43" s="60" t="s">
        <v>534</v>
      </c>
      <c r="R43" s="49" t="s">
        <v>28</v>
      </c>
      <c r="S43" s="55" t="s">
        <v>29</v>
      </c>
      <c r="T43" s="54"/>
      <c r="U43" s="45" t="s">
        <v>532</v>
      </c>
      <c r="V43" s="51" t="s">
        <v>453</v>
      </c>
      <c r="W43" s="51">
        <v>44003</v>
      </c>
      <c r="X43" s="51">
        <v>44732</v>
      </c>
      <c r="Y43" s="56">
        <f t="shared" ref="Y43:Y69" si="3">DAYS360(W43,X43)</f>
        <v>719</v>
      </c>
      <c r="Z43" s="52">
        <f t="shared" ref="Z43:Z69" si="4">Y43/30</f>
        <v>23.966666666666665</v>
      </c>
      <c r="AA43" s="57"/>
      <c r="AB43" s="57"/>
      <c r="AC43" s="57"/>
      <c r="AD43" s="57"/>
      <c r="AE43" s="57"/>
      <c r="AF43" s="57"/>
      <c r="AG43" s="57"/>
    </row>
    <row r="44" spans="1:33" s="63" customFormat="1" ht="45" x14ac:dyDescent="0.2">
      <c r="A44" s="62"/>
      <c r="B44" s="34" t="s">
        <v>535</v>
      </c>
      <c r="C44" s="12" t="s">
        <v>26</v>
      </c>
      <c r="D44" s="51">
        <v>43980</v>
      </c>
      <c r="E44" s="51">
        <v>43992</v>
      </c>
      <c r="F44" s="49" t="s">
        <v>27</v>
      </c>
      <c r="G44" s="49">
        <v>2</v>
      </c>
      <c r="H44" s="49"/>
      <c r="I44" s="52">
        <v>28314</v>
      </c>
      <c r="J44" s="53">
        <v>90000</v>
      </c>
      <c r="K44" s="51"/>
      <c r="L44" s="51"/>
      <c r="M44" s="52"/>
      <c r="N44" s="52">
        <v>90000</v>
      </c>
      <c r="O44" s="52">
        <v>23400</v>
      </c>
      <c r="P44" s="52">
        <f>I44-O44</f>
        <v>4914</v>
      </c>
      <c r="Q44" s="60" t="s">
        <v>536</v>
      </c>
      <c r="R44" s="49" t="s">
        <v>28</v>
      </c>
      <c r="S44" s="55" t="s">
        <v>29</v>
      </c>
      <c r="T44" s="54"/>
      <c r="U44" s="45" t="s">
        <v>528</v>
      </c>
      <c r="V44" s="51" t="s">
        <v>142</v>
      </c>
      <c r="W44" s="51">
        <v>43992</v>
      </c>
      <c r="X44" s="51">
        <v>44357</v>
      </c>
      <c r="Y44" s="56">
        <f t="shared" si="3"/>
        <v>360</v>
      </c>
      <c r="Z44" s="52">
        <f t="shared" si="4"/>
        <v>12</v>
      </c>
      <c r="AA44" s="57"/>
      <c r="AB44" s="57"/>
      <c r="AC44" s="57"/>
      <c r="AD44" s="57"/>
      <c r="AE44" s="57"/>
      <c r="AF44" s="57"/>
      <c r="AG44" s="57"/>
    </row>
    <row r="45" spans="1:33" s="63" customFormat="1" ht="45" x14ac:dyDescent="0.2">
      <c r="A45" s="62"/>
      <c r="B45" s="34" t="s">
        <v>537</v>
      </c>
      <c r="C45" s="12" t="s">
        <v>26</v>
      </c>
      <c r="D45" s="51">
        <v>44020</v>
      </c>
      <c r="E45" s="51">
        <v>44378</v>
      </c>
      <c r="F45" s="49" t="s">
        <v>27</v>
      </c>
      <c r="G45" s="49">
        <v>2</v>
      </c>
      <c r="H45" s="49"/>
      <c r="I45" s="52">
        <f>67681*1.21</f>
        <v>81894.009999999995</v>
      </c>
      <c r="J45" s="53">
        <v>213000</v>
      </c>
      <c r="K45" s="51"/>
      <c r="L45" s="51"/>
      <c r="M45" s="52"/>
      <c r="N45" s="52">
        <v>128865</v>
      </c>
      <c r="O45" s="52">
        <v>67681</v>
      </c>
      <c r="P45" s="52">
        <v>14213.01</v>
      </c>
      <c r="Q45" s="60" t="s">
        <v>538</v>
      </c>
      <c r="R45" s="49" t="s">
        <v>28</v>
      </c>
      <c r="S45" s="55" t="s">
        <v>29</v>
      </c>
      <c r="T45" s="54"/>
      <c r="U45" s="45" t="s">
        <v>539</v>
      </c>
      <c r="V45" s="51" t="s">
        <v>540</v>
      </c>
      <c r="W45" s="51">
        <v>44020</v>
      </c>
      <c r="X45" s="51">
        <v>44385</v>
      </c>
      <c r="Y45" s="56">
        <f t="shared" si="3"/>
        <v>360</v>
      </c>
      <c r="Z45" s="52">
        <f t="shared" si="4"/>
        <v>12</v>
      </c>
      <c r="AA45" s="57"/>
      <c r="AB45" s="57"/>
      <c r="AC45" s="57"/>
      <c r="AD45" s="57"/>
      <c r="AE45" s="57"/>
      <c r="AF45" s="57"/>
      <c r="AG45" s="57"/>
    </row>
    <row r="46" spans="1:33" s="63" customFormat="1" ht="45" x14ac:dyDescent="0.2">
      <c r="A46" s="62"/>
      <c r="B46" s="34" t="s">
        <v>541</v>
      </c>
      <c r="C46" s="12" t="s">
        <v>26</v>
      </c>
      <c r="D46" s="51">
        <v>43980</v>
      </c>
      <c r="E46" s="51">
        <v>43984</v>
      </c>
      <c r="F46" s="49" t="s">
        <v>27</v>
      </c>
      <c r="G46" s="49">
        <v>2</v>
      </c>
      <c r="H46" s="49"/>
      <c r="I46" s="52">
        <v>27453.95</v>
      </c>
      <c r="J46" s="53">
        <v>85000</v>
      </c>
      <c r="K46" s="51"/>
      <c r="L46" s="51"/>
      <c r="M46" s="52"/>
      <c r="N46" s="52">
        <v>102850</v>
      </c>
      <c r="O46" s="52" t="s">
        <v>542</v>
      </c>
      <c r="P46" s="52">
        <v>1573.95</v>
      </c>
      <c r="Q46" s="60" t="s">
        <v>543</v>
      </c>
      <c r="R46" s="49" t="s">
        <v>28</v>
      </c>
      <c r="S46" s="55" t="s">
        <v>29</v>
      </c>
      <c r="T46" s="54"/>
      <c r="U46" s="45" t="s">
        <v>544</v>
      </c>
      <c r="V46" s="51" t="s">
        <v>448</v>
      </c>
      <c r="W46" s="51">
        <v>43990</v>
      </c>
      <c r="X46" s="51">
        <v>44248</v>
      </c>
      <c r="Y46" s="56">
        <f t="shared" si="3"/>
        <v>253</v>
      </c>
      <c r="Z46" s="52">
        <f t="shared" si="4"/>
        <v>8.4333333333333336</v>
      </c>
      <c r="AA46" s="57"/>
      <c r="AB46" s="57"/>
      <c r="AC46" s="57"/>
      <c r="AD46" s="57"/>
      <c r="AE46" s="57"/>
      <c r="AF46" s="57"/>
      <c r="AG46" s="57"/>
    </row>
    <row r="47" spans="1:33" s="63" customFormat="1" ht="30" x14ac:dyDescent="0.2">
      <c r="A47" s="62"/>
      <c r="B47" s="34" t="s">
        <v>545</v>
      </c>
      <c r="C47" s="12" t="s">
        <v>26</v>
      </c>
      <c r="D47" s="51">
        <v>44352</v>
      </c>
      <c r="E47" s="51">
        <v>43992</v>
      </c>
      <c r="F47" s="49" t="s">
        <v>27</v>
      </c>
      <c r="G47" s="49">
        <v>2</v>
      </c>
      <c r="H47" s="49"/>
      <c r="I47" s="52">
        <v>34534.61</v>
      </c>
      <c r="J47" s="53">
        <v>100000</v>
      </c>
      <c r="K47" s="51"/>
      <c r="L47" s="51"/>
      <c r="M47" s="52"/>
      <c r="N47" s="52">
        <v>121000</v>
      </c>
      <c r="O47" s="52" t="s">
        <v>546</v>
      </c>
      <c r="P47" s="52">
        <v>5993.61</v>
      </c>
      <c r="Q47" s="60" t="s">
        <v>547</v>
      </c>
      <c r="R47" s="49" t="s">
        <v>28</v>
      </c>
      <c r="S47" s="55" t="s">
        <v>29</v>
      </c>
      <c r="T47" s="54"/>
      <c r="U47" s="45" t="s">
        <v>548</v>
      </c>
      <c r="V47" s="51" t="s">
        <v>467</v>
      </c>
      <c r="W47" s="51">
        <v>44013</v>
      </c>
      <c r="X47" s="51">
        <v>44220</v>
      </c>
      <c r="Y47" s="56">
        <f t="shared" si="3"/>
        <v>203</v>
      </c>
      <c r="Z47" s="52">
        <f t="shared" si="4"/>
        <v>6.7666666666666666</v>
      </c>
      <c r="AA47" s="57"/>
      <c r="AB47" s="57"/>
      <c r="AC47" s="57"/>
      <c r="AD47" s="57"/>
      <c r="AE47" s="57"/>
      <c r="AF47" s="57"/>
      <c r="AG47" s="57"/>
    </row>
    <row r="48" spans="1:33" s="63" customFormat="1" ht="45" x14ac:dyDescent="0.2">
      <c r="A48" s="62"/>
      <c r="B48" s="34" t="s">
        <v>549</v>
      </c>
      <c r="C48" s="12" t="s">
        <v>26</v>
      </c>
      <c r="D48" s="51">
        <v>44134</v>
      </c>
      <c r="E48" s="51">
        <v>44139</v>
      </c>
      <c r="F48" s="49" t="s">
        <v>27</v>
      </c>
      <c r="G48" s="49">
        <v>2</v>
      </c>
      <c r="H48" s="49"/>
      <c r="I48" s="52">
        <f>33000*1.04</f>
        <v>34320</v>
      </c>
      <c r="J48" s="53">
        <v>33000</v>
      </c>
      <c r="K48" s="51"/>
      <c r="L48" s="51"/>
      <c r="M48" s="52"/>
      <c r="N48" s="52">
        <v>34320</v>
      </c>
      <c r="O48" s="52">
        <v>33000</v>
      </c>
      <c r="P48" s="52">
        <v>4320</v>
      </c>
      <c r="Q48" s="60" t="s">
        <v>550</v>
      </c>
      <c r="R48" s="49" t="s">
        <v>28</v>
      </c>
      <c r="S48" s="55" t="s">
        <v>29</v>
      </c>
      <c r="T48" s="54"/>
      <c r="U48" s="45" t="s">
        <v>551</v>
      </c>
      <c r="V48" s="51" t="s">
        <v>552</v>
      </c>
      <c r="W48" s="51">
        <v>44139</v>
      </c>
      <c r="X48" s="51">
        <v>44153</v>
      </c>
      <c r="Y48" s="56">
        <f t="shared" si="3"/>
        <v>14</v>
      </c>
      <c r="Z48" s="52">
        <f t="shared" si="4"/>
        <v>0.46666666666666667</v>
      </c>
      <c r="AA48" s="57"/>
      <c r="AB48" s="57"/>
      <c r="AC48" s="57"/>
      <c r="AD48" s="57"/>
      <c r="AE48" s="57"/>
      <c r="AF48" s="57"/>
      <c r="AG48" s="57"/>
    </row>
    <row r="49" spans="1:33" s="63" customFormat="1" ht="30" x14ac:dyDescent="0.2">
      <c r="A49" s="62"/>
      <c r="B49" s="34" t="s">
        <v>553</v>
      </c>
      <c r="C49" s="12" t="s">
        <v>26</v>
      </c>
      <c r="D49" s="51">
        <v>44155</v>
      </c>
      <c r="E49" s="51">
        <v>44180</v>
      </c>
      <c r="F49" s="49" t="s">
        <v>27</v>
      </c>
      <c r="G49" s="49">
        <v>2</v>
      </c>
      <c r="H49" s="49"/>
      <c r="I49" s="52">
        <v>0</v>
      </c>
      <c r="J49" s="53">
        <v>99173.56</v>
      </c>
      <c r="K49" s="51"/>
      <c r="L49" s="51"/>
      <c r="M49" s="52"/>
      <c r="N49" s="52" t="s">
        <v>554</v>
      </c>
      <c r="O49" s="52">
        <v>0</v>
      </c>
      <c r="P49" s="52">
        <f>I49-O49</f>
        <v>0</v>
      </c>
      <c r="Q49" s="60" t="s">
        <v>555</v>
      </c>
      <c r="R49" s="49" t="s">
        <v>28</v>
      </c>
      <c r="S49" s="55" t="s">
        <v>29</v>
      </c>
      <c r="T49" s="54"/>
      <c r="U49" s="45" t="s">
        <v>556</v>
      </c>
      <c r="V49" s="51" t="s">
        <v>557</v>
      </c>
      <c r="W49" s="51">
        <v>44180</v>
      </c>
      <c r="X49" s="51">
        <v>44545</v>
      </c>
      <c r="Y49" s="56">
        <f t="shared" si="3"/>
        <v>360</v>
      </c>
      <c r="Z49" s="52">
        <f t="shared" si="4"/>
        <v>12</v>
      </c>
      <c r="AA49" s="57"/>
      <c r="AB49" s="57"/>
      <c r="AC49" s="57"/>
      <c r="AD49" s="57"/>
      <c r="AE49" s="57"/>
      <c r="AF49" s="57"/>
      <c r="AG49" s="57"/>
    </row>
    <row r="50" spans="1:33" s="63" customFormat="1" ht="45" x14ac:dyDescent="0.2">
      <c r="A50" s="62"/>
      <c r="B50" s="34" t="s">
        <v>558</v>
      </c>
      <c r="C50" s="12" t="s">
        <v>26</v>
      </c>
      <c r="D50" s="51">
        <v>44179</v>
      </c>
      <c r="E50" s="51">
        <v>44181</v>
      </c>
      <c r="F50" s="49" t="s">
        <v>27</v>
      </c>
      <c r="G50" s="49">
        <v>2</v>
      </c>
      <c r="H50" s="49"/>
      <c r="I50" s="52">
        <v>45953.14</v>
      </c>
      <c r="J50" s="53">
        <v>85000</v>
      </c>
      <c r="K50" s="51"/>
      <c r="L50" s="51"/>
      <c r="M50" s="52"/>
      <c r="N50" s="52">
        <v>102850</v>
      </c>
      <c r="O50" s="52">
        <f>I50/1.21</f>
        <v>37977.801652892565</v>
      </c>
      <c r="P50" s="52">
        <f>I50-O50</f>
        <v>7975.3383471074339</v>
      </c>
      <c r="Q50" s="60" t="s">
        <v>559</v>
      </c>
      <c r="R50" s="49" t="s">
        <v>28</v>
      </c>
      <c r="S50" s="55" t="s">
        <v>29</v>
      </c>
      <c r="T50" s="54"/>
      <c r="U50" s="45" t="s">
        <v>364</v>
      </c>
      <c r="V50" s="51" t="s">
        <v>138</v>
      </c>
      <c r="W50" s="51">
        <v>44204</v>
      </c>
      <c r="X50" s="51">
        <v>44351</v>
      </c>
      <c r="Y50" s="56">
        <f t="shared" si="3"/>
        <v>146</v>
      </c>
      <c r="Z50" s="52">
        <f t="shared" si="4"/>
        <v>4.8666666666666663</v>
      </c>
      <c r="AA50" s="57"/>
      <c r="AB50" s="57"/>
      <c r="AC50" s="57"/>
      <c r="AD50" s="57"/>
      <c r="AE50" s="57"/>
      <c r="AF50" s="57"/>
      <c r="AG50" s="57"/>
    </row>
    <row r="51" spans="1:33" s="63" customFormat="1" ht="30" x14ac:dyDescent="0.2">
      <c r="A51" s="62"/>
      <c r="B51" s="34" t="s">
        <v>560</v>
      </c>
      <c r="C51" s="12" t="s">
        <v>26</v>
      </c>
      <c r="D51" s="51">
        <v>44221</v>
      </c>
      <c r="E51" s="51">
        <v>44222</v>
      </c>
      <c r="F51" s="49" t="s">
        <v>27</v>
      </c>
      <c r="G51" s="49">
        <v>2</v>
      </c>
      <c r="H51" s="49"/>
      <c r="I51" s="52">
        <v>31250</v>
      </c>
      <c r="J51" s="53">
        <v>91000</v>
      </c>
      <c r="K51" s="51"/>
      <c r="L51" s="51"/>
      <c r="M51" s="52"/>
      <c r="N51" s="52">
        <v>55000</v>
      </c>
      <c r="O51" s="52">
        <v>31250</v>
      </c>
      <c r="P51" s="52">
        <f>I51-O51</f>
        <v>0</v>
      </c>
      <c r="Q51" s="60" t="s">
        <v>561</v>
      </c>
      <c r="R51" s="49" t="s">
        <v>28</v>
      </c>
      <c r="S51" s="55" t="s">
        <v>29</v>
      </c>
      <c r="T51" s="54"/>
      <c r="U51" s="45" t="s">
        <v>562</v>
      </c>
      <c r="V51" s="51" t="s">
        <v>438</v>
      </c>
      <c r="W51" s="51">
        <v>44222</v>
      </c>
      <c r="X51" s="51">
        <v>44586</v>
      </c>
      <c r="Y51" s="56">
        <f t="shared" si="3"/>
        <v>359</v>
      </c>
      <c r="Z51" s="52">
        <f t="shared" si="4"/>
        <v>11.966666666666667</v>
      </c>
      <c r="AA51" s="57"/>
      <c r="AB51" s="57"/>
      <c r="AC51" s="57"/>
      <c r="AD51" s="57"/>
      <c r="AE51" s="57"/>
      <c r="AF51" s="57"/>
      <c r="AG51" s="57"/>
    </row>
    <row r="52" spans="1:33" s="63" customFormat="1" ht="30" x14ac:dyDescent="0.2">
      <c r="A52" s="62"/>
      <c r="B52" s="34" t="s">
        <v>563</v>
      </c>
      <c r="C52" s="12" t="s">
        <v>26</v>
      </c>
      <c r="D52" s="51">
        <v>43844</v>
      </c>
      <c r="E52" s="51">
        <v>43844</v>
      </c>
      <c r="F52" s="49" t="s">
        <v>27</v>
      </c>
      <c r="G52" s="49">
        <v>2</v>
      </c>
      <c r="H52" s="49"/>
      <c r="I52" s="52">
        <v>15000</v>
      </c>
      <c r="J52" s="53">
        <v>15000</v>
      </c>
      <c r="K52" s="51"/>
      <c r="L52" s="51"/>
      <c r="M52" s="52"/>
      <c r="N52" s="52">
        <v>15000</v>
      </c>
      <c r="O52" s="52">
        <f>I52</f>
        <v>15000</v>
      </c>
      <c r="P52" s="52">
        <f>I52-O52</f>
        <v>0</v>
      </c>
      <c r="Q52" s="60" t="s">
        <v>564</v>
      </c>
      <c r="R52" s="49" t="s">
        <v>28</v>
      </c>
      <c r="S52" s="55" t="s">
        <v>38</v>
      </c>
      <c r="T52" s="54"/>
      <c r="U52" s="45" t="s">
        <v>565</v>
      </c>
      <c r="V52" s="51">
        <v>57761619</v>
      </c>
      <c r="W52" s="51">
        <v>43963</v>
      </c>
      <c r="X52" s="51">
        <v>44080</v>
      </c>
      <c r="Y52" s="56">
        <f t="shared" si="3"/>
        <v>114</v>
      </c>
      <c r="Z52" s="52">
        <f t="shared" si="4"/>
        <v>3.8</v>
      </c>
      <c r="AA52" s="57"/>
      <c r="AB52" s="57"/>
      <c r="AC52" s="57"/>
      <c r="AD52" s="57"/>
      <c r="AE52" s="57"/>
      <c r="AF52" s="57"/>
      <c r="AG52" s="57"/>
    </row>
    <row r="53" spans="1:33" s="63" customFormat="1" ht="30" x14ac:dyDescent="0.2">
      <c r="A53" s="62"/>
      <c r="B53" s="34" t="s">
        <v>566</v>
      </c>
      <c r="C53" s="12" t="s">
        <v>26</v>
      </c>
      <c r="D53" s="51">
        <v>43908</v>
      </c>
      <c r="E53" s="51">
        <v>43908</v>
      </c>
      <c r="F53" s="49" t="s">
        <v>27</v>
      </c>
      <c r="G53" s="49">
        <v>2</v>
      </c>
      <c r="H53" s="49"/>
      <c r="I53" s="52">
        <v>52790.18</v>
      </c>
      <c r="J53" s="53">
        <v>52790.18</v>
      </c>
      <c r="K53" s="51"/>
      <c r="L53" s="51"/>
      <c r="M53" s="52"/>
      <c r="N53" s="52">
        <v>52790.18</v>
      </c>
      <c r="O53" s="52">
        <v>52790.18</v>
      </c>
      <c r="P53" s="52">
        <v>0</v>
      </c>
      <c r="Q53" s="60" t="s">
        <v>567</v>
      </c>
      <c r="R53" s="49" t="s">
        <v>28</v>
      </c>
      <c r="S53" s="55" t="s">
        <v>38</v>
      </c>
      <c r="T53" s="54"/>
      <c r="U53" s="45" t="s">
        <v>568</v>
      </c>
      <c r="V53" s="51" t="s">
        <v>569</v>
      </c>
      <c r="W53" s="51">
        <v>43908</v>
      </c>
      <c r="X53" s="51">
        <v>43969</v>
      </c>
      <c r="Y53" s="56">
        <f t="shared" si="3"/>
        <v>60</v>
      </c>
      <c r="Z53" s="52">
        <f t="shared" si="4"/>
        <v>2</v>
      </c>
      <c r="AA53" s="57"/>
      <c r="AB53" s="57"/>
      <c r="AC53" s="57"/>
      <c r="AD53" s="57"/>
      <c r="AE53" s="57"/>
      <c r="AF53" s="57"/>
      <c r="AG53" s="57"/>
    </row>
    <row r="54" spans="1:33" s="63" customFormat="1" ht="45" x14ac:dyDescent="0.2">
      <c r="A54" s="62"/>
      <c r="B54" s="34" t="s">
        <v>570</v>
      </c>
      <c r="C54" s="12" t="s">
        <v>26</v>
      </c>
      <c r="D54" s="51">
        <v>43818</v>
      </c>
      <c r="E54" s="51">
        <v>44021</v>
      </c>
      <c r="F54" s="49" t="s">
        <v>27</v>
      </c>
      <c r="G54" s="49">
        <v>2</v>
      </c>
      <c r="H54" s="49"/>
      <c r="I54" s="52">
        <v>49920</v>
      </c>
      <c r="J54" s="53">
        <v>48000</v>
      </c>
      <c r="K54" s="51"/>
      <c r="L54" s="51"/>
      <c r="M54" s="52"/>
      <c r="N54" s="52">
        <v>49920</v>
      </c>
      <c r="O54" s="52">
        <f>I54/1.04</f>
        <v>48000</v>
      </c>
      <c r="P54" s="52">
        <f>N54-O54</f>
        <v>1920</v>
      </c>
      <c r="Q54" s="60" t="s">
        <v>571</v>
      </c>
      <c r="R54" s="49" t="s">
        <v>28</v>
      </c>
      <c r="S54" s="55" t="s">
        <v>38</v>
      </c>
      <c r="T54" s="54"/>
      <c r="U54" s="45" t="s">
        <v>572</v>
      </c>
      <c r="V54" s="51" t="s">
        <v>178</v>
      </c>
      <c r="W54" s="51">
        <v>44021</v>
      </c>
      <c r="X54" s="51">
        <v>44325</v>
      </c>
      <c r="Y54" s="56">
        <f t="shared" si="3"/>
        <v>300</v>
      </c>
      <c r="Z54" s="52">
        <f t="shared" si="4"/>
        <v>10</v>
      </c>
      <c r="AA54" s="57"/>
      <c r="AB54" s="57"/>
      <c r="AC54" s="57"/>
      <c r="AD54" s="57"/>
      <c r="AE54" s="57"/>
      <c r="AF54" s="57"/>
      <c r="AG54" s="57"/>
    </row>
    <row r="55" spans="1:33" s="63" customFormat="1" ht="60" x14ac:dyDescent="0.2">
      <c r="A55" s="62"/>
      <c r="B55" s="34" t="s">
        <v>573</v>
      </c>
      <c r="C55" s="12" t="s">
        <v>26</v>
      </c>
      <c r="D55" s="51">
        <v>43937</v>
      </c>
      <c r="E55" s="51">
        <v>43937</v>
      </c>
      <c r="F55" s="49" t="s">
        <v>27</v>
      </c>
      <c r="G55" s="49">
        <v>2</v>
      </c>
      <c r="H55" s="49"/>
      <c r="I55" s="52">
        <v>30000</v>
      </c>
      <c r="J55" s="53">
        <v>30000</v>
      </c>
      <c r="K55" s="51"/>
      <c r="L55" s="51"/>
      <c r="M55" s="52"/>
      <c r="N55" s="52">
        <v>30000</v>
      </c>
      <c r="O55" s="52">
        <v>30000</v>
      </c>
      <c r="P55" s="52">
        <f>I55-O55</f>
        <v>0</v>
      </c>
      <c r="Q55" s="60" t="s">
        <v>574</v>
      </c>
      <c r="R55" s="49" t="s">
        <v>28</v>
      </c>
      <c r="S55" s="55" t="s">
        <v>38</v>
      </c>
      <c r="T55" s="54"/>
      <c r="U55" s="45" t="s">
        <v>575</v>
      </c>
      <c r="V55" s="51" t="s">
        <v>148</v>
      </c>
      <c r="W55" s="51">
        <v>44090</v>
      </c>
      <c r="X55" s="51">
        <v>44213</v>
      </c>
      <c r="Y55" s="56">
        <f t="shared" si="3"/>
        <v>121</v>
      </c>
      <c r="Z55" s="52">
        <f t="shared" si="4"/>
        <v>4.0333333333333332</v>
      </c>
      <c r="AA55" s="57"/>
      <c r="AB55" s="57"/>
      <c r="AC55" s="57"/>
      <c r="AD55" s="57"/>
      <c r="AE55" s="57"/>
      <c r="AF55" s="57"/>
      <c r="AG55" s="57"/>
    </row>
    <row r="56" spans="1:33" s="63" customFormat="1" ht="45" x14ac:dyDescent="0.2">
      <c r="A56" s="62"/>
      <c r="B56" s="34" t="s">
        <v>576</v>
      </c>
      <c r="C56" s="12" t="s">
        <v>26</v>
      </c>
      <c r="D56" s="51">
        <v>44182</v>
      </c>
      <c r="E56" s="51">
        <v>44187</v>
      </c>
      <c r="F56" s="49" t="s">
        <v>27</v>
      </c>
      <c r="G56" s="49">
        <v>2</v>
      </c>
      <c r="H56" s="49"/>
      <c r="I56" s="52">
        <v>49326.91</v>
      </c>
      <c r="J56" s="53">
        <v>100000</v>
      </c>
      <c r="K56" s="51"/>
      <c r="L56" s="51"/>
      <c r="M56" s="52"/>
      <c r="N56" s="52">
        <v>121000</v>
      </c>
      <c r="O56" s="52">
        <v>40776.04</v>
      </c>
      <c r="P56" s="52">
        <f>I56-O56</f>
        <v>8550.8700000000026</v>
      </c>
      <c r="Q56" s="60" t="s">
        <v>577</v>
      </c>
      <c r="R56" s="49" t="s">
        <v>28</v>
      </c>
      <c r="S56" s="55" t="s">
        <v>29</v>
      </c>
      <c r="T56" s="54"/>
      <c r="U56" s="45" t="s">
        <v>578</v>
      </c>
      <c r="V56" s="51" t="s">
        <v>579</v>
      </c>
      <c r="W56" s="51">
        <v>44204</v>
      </c>
      <c r="X56" s="51">
        <v>44351</v>
      </c>
      <c r="Y56" s="56">
        <f t="shared" si="3"/>
        <v>146</v>
      </c>
      <c r="Z56" s="52">
        <f t="shared" si="4"/>
        <v>4.8666666666666663</v>
      </c>
      <c r="AA56" s="57"/>
      <c r="AB56" s="57"/>
      <c r="AC56" s="57"/>
      <c r="AD56" s="57"/>
      <c r="AE56" s="57"/>
      <c r="AF56" s="57"/>
      <c r="AG56" s="57"/>
    </row>
    <row r="57" spans="1:33" s="63" customFormat="1" ht="45" x14ac:dyDescent="0.2">
      <c r="A57" s="62"/>
      <c r="B57" s="34" t="s">
        <v>580</v>
      </c>
      <c r="C57" s="12" t="s">
        <v>26</v>
      </c>
      <c r="D57" s="51">
        <v>43859</v>
      </c>
      <c r="E57" s="51">
        <v>43859</v>
      </c>
      <c r="F57" s="49" t="s">
        <v>27</v>
      </c>
      <c r="G57" s="49">
        <v>2</v>
      </c>
      <c r="H57" s="49"/>
      <c r="I57" s="52">
        <v>6050</v>
      </c>
      <c r="J57" s="53">
        <v>5000</v>
      </c>
      <c r="K57" s="51"/>
      <c r="L57" s="51"/>
      <c r="M57" s="52"/>
      <c r="N57" s="52">
        <v>5000</v>
      </c>
      <c r="O57" s="52">
        <v>5000</v>
      </c>
      <c r="P57" s="52">
        <f>I57-N57</f>
        <v>1050</v>
      </c>
      <c r="Q57" s="60" t="s">
        <v>581</v>
      </c>
      <c r="R57" s="49" t="s">
        <v>28</v>
      </c>
      <c r="S57" s="55" t="s">
        <v>38</v>
      </c>
      <c r="T57" s="54"/>
      <c r="U57" s="45" t="s">
        <v>582</v>
      </c>
      <c r="V57" s="51" t="s">
        <v>583</v>
      </c>
      <c r="W57" s="51" t="s">
        <v>584</v>
      </c>
      <c r="X57" s="51">
        <v>44126</v>
      </c>
      <c r="Y57" s="56">
        <f t="shared" si="3"/>
        <v>263</v>
      </c>
      <c r="Z57" s="52">
        <f t="shared" si="4"/>
        <v>8.7666666666666675</v>
      </c>
      <c r="AA57" s="57"/>
      <c r="AB57" s="57"/>
      <c r="AC57" s="57"/>
      <c r="AD57" s="57"/>
      <c r="AE57" s="57"/>
      <c r="AF57" s="57"/>
      <c r="AG57" s="57"/>
    </row>
    <row r="58" spans="1:33" s="63" customFormat="1" ht="45" x14ac:dyDescent="0.2">
      <c r="A58" s="62"/>
      <c r="B58" s="34" t="s">
        <v>585</v>
      </c>
      <c r="C58" s="12" t="s">
        <v>26</v>
      </c>
      <c r="D58" s="51">
        <v>44020</v>
      </c>
      <c r="E58" s="51">
        <v>44027</v>
      </c>
      <c r="F58" s="49" t="s">
        <v>27</v>
      </c>
      <c r="G58" s="49">
        <v>2</v>
      </c>
      <c r="H58" s="49"/>
      <c r="I58" s="52">
        <v>14000</v>
      </c>
      <c r="J58" s="53">
        <v>14000</v>
      </c>
      <c r="K58" s="51"/>
      <c r="L58" s="51"/>
      <c r="M58" s="52"/>
      <c r="N58" s="52">
        <v>14000</v>
      </c>
      <c r="O58" s="52">
        <v>14000</v>
      </c>
      <c r="P58" s="52">
        <f>I58-O58</f>
        <v>0</v>
      </c>
      <c r="Q58" s="60" t="s">
        <v>586</v>
      </c>
      <c r="R58" s="49" t="s">
        <v>28</v>
      </c>
      <c r="S58" s="55" t="s">
        <v>38</v>
      </c>
      <c r="T58" s="54"/>
      <c r="U58" s="45" t="s">
        <v>587</v>
      </c>
      <c r="V58" s="51" t="s">
        <v>588</v>
      </c>
      <c r="W58" s="51">
        <v>44027</v>
      </c>
      <c r="X58" s="51">
        <v>44180</v>
      </c>
      <c r="Y58" s="56">
        <f t="shared" si="3"/>
        <v>150</v>
      </c>
      <c r="Z58" s="52">
        <f t="shared" si="4"/>
        <v>5</v>
      </c>
      <c r="AA58" s="57"/>
      <c r="AB58" s="57"/>
      <c r="AC58" s="57"/>
      <c r="AD58" s="57"/>
      <c r="AE58" s="57"/>
      <c r="AF58" s="57"/>
      <c r="AG58" s="57"/>
    </row>
    <row r="59" spans="1:33" s="63" customFormat="1" ht="60" x14ac:dyDescent="0.2">
      <c r="A59" s="62"/>
      <c r="B59" s="34" t="s">
        <v>589</v>
      </c>
      <c r="C59" s="12" t="s">
        <v>26</v>
      </c>
      <c r="D59" s="51">
        <v>44126</v>
      </c>
      <c r="E59" s="51">
        <v>44132</v>
      </c>
      <c r="F59" s="49" t="s">
        <v>27</v>
      </c>
      <c r="G59" s="49">
        <v>2</v>
      </c>
      <c r="H59" s="49"/>
      <c r="I59" s="52">
        <v>13310</v>
      </c>
      <c r="J59" s="53">
        <v>11000</v>
      </c>
      <c r="K59" s="51"/>
      <c r="L59" s="51"/>
      <c r="M59" s="52"/>
      <c r="N59" s="52">
        <v>13310</v>
      </c>
      <c r="O59" s="52">
        <v>11000</v>
      </c>
      <c r="P59" s="52">
        <f>I59-O59</f>
        <v>2310</v>
      </c>
      <c r="Q59" s="60" t="s">
        <v>590</v>
      </c>
      <c r="R59" s="49" t="s">
        <v>28</v>
      </c>
      <c r="S59" s="55" t="s">
        <v>38</v>
      </c>
      <c r="T59" s="54"/>
      <c r="U59" s="45" t="s">
        <v>591</v>
      </c>
      <c r="V59" s="51" t="s">
        <v>592</v>
      </c>
      <c r="W59" s="51">
        <v>44132</v>
      </c>
      <c r="X59" s="51">
        <v>44283</v>
      </c>
      <c r="Y59" s="56">
        <f t="shared" si="3"/>
        <v>150</v>
      </c>
      <c r="Z59" s="52">
        <f t="shared" si="4"/>
        <v>5</v>
      </c>
      <c r="AA59" s="57"/>
      <c r="AB59" s="57"/>
      <c r="AC59" s="57"/>
      <c r="AD59" s="57"/>
      <c r="AE59" s="57"/>
      <c r="AF59" s="57"/>
      <c r="AG59" s="57"/>
    </row>
    <row r="60" spans="1:33" s="63" customFormat="1" ht="60" x14ac:dyDescent="0.2">
      <c r="A60" s="62"/>
      <c r="B60" s="34" t="s">
        <v>593</v>
      </c>
      <c r="C60" s="12" t="s">
        <v>26</v>
      </c>
      <c r="D60" s="51">
        <v>44145</v>
      </c>
      <c r="E60" s="51">
        <v>44145</v>
      </c>
      <c r="F60" s="49" t="s">
        <v>27</v>
      </c>
      <c r="G60" s="49">
        <v>2</v>
      </c>
      <c r="H60" s="49"/>
      <c r="I60" s="52">
        <v>10000</v>
      </c>
      <c r="J60" s="53">
        <v>100000</v>
      </c>
      <c r="K60" s="51"/>
      <c r="L60" s="51"/>
      <c r="M60" s="52"/>
      <c r="N60" s="52">
        <v>121000</v>
      </c>
      <c r="O60" s="52">
        <f>I60/1.21</f>
        <v>8264.4628099173551</v>
      </c>
      <c r="P60" s="52">
        <f>I60-O60</f>
        <v>1735.5371900826449</v>
      </c>
      <c r="Q60" s="60" t="s">
        <v>594</v>
      </c>
      <c r="R60" s="49" t="s">
        <v>28</v>
      </c>
      <c r="S60" s="55" t="s">
        <v>38</v>
      </c>
      <c r="T60" s="54"/>
      <c r="U60" s="45" t="s">
        <v>595</v>
      </c>
      <c r="V60" s="51" t="s">
        <v>596</v>
      </c>
      <c r="W60" s="51">
        <v>44145</v>
      </c>
      <c r="X60" s="51">
        <v>44195</v>
      </c>
      <c r="Y60" s="56">
        <f t="shared" si="3"/>
        <v>50</v>
      </c>
      <c r="Z60" s="52">
        <f t="shared" si="4"/>
        <v>1.6666666666666667</v>
      </c>
      <c r="AA60" s="57"/>
      <c r="AB60" s="57"/>
      <c r="AC60" s="57"/>
      <c r="AD60" s="57"/>
      <c r="AE60" s="57"/>
      <c r="AF60" s="57"/>
      <c r="AG60" s="57"/>
    </row>
    <row r="61" spans="1:33" s="63" customFormat="1" ht="45" x14ac:dyDescent="0.2">
      <c r="A61" s="62"/>
      <c r="B61" s="34" t="s">
        <v>597</v>
      </c>
      <c r="C61" s="12" t="s">
        <v>26</v>
      </c>
      <c r="D61" s="51">
        <v>44133</v>
      </c>
      <c r="E61" s="51">
        <v>44134</v>
      </c>
      <c r="F61" s="49" t="s">
        <v>27</v>
      </c>
      <c r="G61" s="49">
        <v>2</v>
      </c>
      <c r="H61" s="49"/>
      <c r="I61" s="52">
        <v>7000</v>
      </c>
      <c r="J61" s="53" t="s">
        <v>598</v>
      </c>
      <c r="K61" s="51"/>
      <c r="L61" s="51"/>
      <c r="M61" s="52"/>
      <c r="N61" s="52" t="s">
        <v>598</v>
      </c>
      <c r="O61" s="52" t="s">
        <v>598</v>
      </c>
      <c r="P61" s="52">
        <v>394.21</v>
      </c>
      <c r="Q61" s="60" t="s">
        <v>599</v>
      </c>
      <c r="R61" s="49" t="s">
        <v>28</v>
      </c>
      <c r="S61" s="55" t="s">
        <v>38</v>
      </c>
      <c r="T61" s="54"/>
      <c r="U61" s="45" t="s">
        <v>600</v>
      </c>
      <c r="V61" s="51" t="s">
        <v>601</v>
      </c>
      <c r="W61" s="51">
        <v>44148</v>
      </c>
      <c r="X61" s="51">
        <v>44513</v>
      </c>
      <c r="Y61" s="56">
        <f t="shared" si="3"/>
        <v>360</v>
      </c>
      <c r="Z61" s="52">
        <f t="shared" si="4"/>
        <v>12</v>
      </c>
      <c r="AA61" s="57"/>
      <c r="AB61" s="57"/>
      <c r="AC61" s="57"/>
      <c r="AD61" s="57"/>
      <c r="AE61" s="57"/>
      <c r="AF61" s="57"/>
      <c r="AG61" s="57"/>
    </row>
    <row r="62" spans="1:33" s="63" customFormat="1" ht="45" x14ac:dyDescent="0.2">
      <c r="A62" s="62"/>
      <c r="B62" s="34" t="s">
        <v>602</v>
      </c>
      <c r="C62" s="12" t="s">
        <v>26</v>
      </c>
      <c r="D62" s="51">
        <v>44133</v>
      </c>
      <c r="E62" s="51">
        <v>44134</v>
      </c>
      <c r="F62" s="49" t="s">
        <v>27</v>
      </c>
      <c r="G62" s="49">
        <v>2</v>
      </c>
      <c r="H62" s="49"/>
      <c r="I62" s="52">
        <v>7000</v>
      </c>
      <c r="J62" s="53" t="s">
        <v>598</v>
      </c>
      <c r="K62" s="51"/>
      <c r="L62" s="51"/>
      <c r="M62" s="52"/>
      <c r="N62" s="52" t="s">
        <v>598</v>
      </c>
      <c r="O62" s="52" t="s">
        <v>598</v>
      </c>
      <c r="P62" s="52">
        <v>394.21</v>
      </c>
      <c r="Q62" s="60" t="s">
        <v>603</v>
      </c>
      <c r="R62" s="49" t="s">
        <v>28</v>
      </c>
      <c r="S62" s="55" t="s">
        <v>38</v>
      </c>
      <c r="T62" s="54"/>
      <c r="U62" s="45" t="s">
        <v>582</v>
      </c>
      <c r="V62" s="51" t="s">
        <v>583</v>
      </c>
      <c r="W62" s="51">
        <v>44148</v>
      </c>
      <c r="X62" s="51">
        <v>44513</v>
      </c>
      <c r="Y62" s="56">
        <f t="shared" si="3"/>
        <v>360</v>
      </c>
      <c r="Z62" s="52">
        <f t="shared" si="4"/>
        <v>12</v>
      </c>
      <c r="AA62" s="57"/>
      <c r="AB62" s="57"/>
      <c r="AC62" s="57"/>
      <c r="AD62" s="57"/>
      <c r="AE62" s="57"/>
      <c r="AF62" s="57"/>
      <c r="AG62" s="57"/>
    </row>
    <row r="63" spans="1:33" s="63" customFormat="1" ht="45" x14ac:dyDescent="0.2">
      <c r="A63" s="62"/>
      <c r="B63" s="34" t="s">
        <v>604</v>
      </c>
      <c r="C63" s="12" t="s">
        <v>26</v>
      </c>
      <c r="D63" s="51">
        <v>44147</v>
      </c>
      <c r="E63" s="51">
        <v>44147</v>
      </c>
      <c r="F63" s="49" t="s">
        <v>27</v>
      </c>
      <c r="G63" s="49">
        <v>2</v>
      </c>
      <c r="H63" s="49"/>
      <c r="I63" s="52">
        <v>7000</v>
      </c>
      <c r="J63" s="53" t="s">
        <v>598</v>
      </c>
      <c r="K63" s="51"/>
      <c r="L63" s="51"/>
      <c r="M63" s="52"/>
      <c r="N63" s="52" t="s">
        <v>598</v>
      </c>
      <c r="O63" s="52" t="s">
        <v>598</v>
      </c>
      <c r="P63" s="52">
        <v>394.21</v>
      </c>
      <c r="Q63" s="60" t="s">
        <v>605</v>
      </c>
      <c r="R63" s="49" t="s">
        <v>28</v>
      </c>
      <c r="S63" s="55" t="s">
        <v>38</v>
      </c>
      <c r="T63" s="54"/>
      <c r="U63" s="45" t="s">
        <v>606</v>
      </c>
      <c r="V63" s="51" t="s">
        <v>607</v>
      </c>
      <c r="W63" s="51">
        <v>44147</v>
      </c>
      <c r="X63" s="51">
        <v>44512</v>
      </c>
      <c r="Y63" s="56">
        <f t="shared" si="3"/>
        <v>360</v>
      </c>
      <c r="Z63" s="52">
        <f t="shared" si="4"/>
        <v>12</v>
      </c>
      <c r="AA63" s="57"/>
      <c r="AB63" s="57"/>
      <c r="AC63" s="57"/>
      <c r="AD63" s="57"/>
      <c r="AE63" s="57"/>
      <c r="AF63" s="57"/>
      <c r="AG63" s="57"/>
    </row>
    <row r="64" spans="1:33" s="63" customFormat="1" ht="60" x14ac:dyDescent="0.2">
      <c r="A64" s="62"/>
      <c r="B64" s="34" t="s">
        <v>608</v>
      </c>
      <c r="C64" s="12" t="s">
        <v>26</v>
      </c>
      <c r="D64" s="51">
        <v>43987</v>
      </c>
      <c r="E64" s="51">
        <v>43993</v>
      </c>
      <c r="F64" s="49" t="s">
        <v>27</v>
      </c>
      <c r="G64" s="49">
        <v>2</v>
      </c>
      <c r="H64" s="49"/>
      <c r="I64" s="52">
        <v>676.16</v>
      </c>
      <c r="J64" s="53">
        <v>18841.27</v>
      </c>
      <c r="K64" s="51"/>
      <c r="L64" s="51"/>
      <c r="M64" s="52"/>
      <c r="N64" s="52">
        <v>18841.27</v>
      </c>
      <c r="O64" s="52">
        <v>637</v>
      </c>
      <c r="P64" s="52">
        <f>I64-O64</f>
        <v>39.159999999999968</v>
      </c>
      <c r="Q64" s="60" t="s">
        <v>609</v>
      </c>
      <c r="R64" s="49" t="s">
        <v>28</v>
      </c>
      <c r="S64" s="55" t="s">
        <v>29</v>
      </c>
      <c r="T64" s="54"/>
      <c r="U64" s="45" t="s">
        <v>610</v>
      </c>
      <c r="V64" s="51" t="s">
        <v>611</v>
      </c>
      <c r="W64" s="51">
        <v>44058</v>
      </c>
      <c r="X64" s="51">
        <v>44392</v>
      </c>
      <c r="Y64" s="56">
        <f t="shared" si="3"/>
        <v>330</v>
      </c>
      <c r="Z64" s="52">
        <f t="shared" si="4"/>
        <v>11</v>
      </c>
      <c r="AA64" s="57"/>
      <c r="AB64" s="57"/>
      <c r="AC64" s="57"/>
      <c r="AD64" s="57"/>
      <c r="AE64" s="57"/>
      <c r="AF64" s="57"/>
      <c r="AG64" s="57"/>
    </row>
    <row r="65" spans="1:33" s="63" customFormat="1" ht="45" x14ac:dyDescent="0.2">
      <c r="A65" s="62"/>
      <c r="B65" s="34" t="s">
        <v>612</v>
      </c>
      <c r="C65" s="12" t="s">
        <v>26</v>
      </c>
      <c r="D65" s="51">
        <v>44174</v>
      </c>
      <c r="E65" s="51">
        <v>44174</v>
      </c>
      <c r="F65" s="49" t="s">
        <v>27</v>
      </c>
      <c r="G65" s="49">
        <v>2</v>
      </c>
      <c r="H65" s="49"/>
      <c r="I65" s="52">
        <v>2000</v>
      </c>
      <c r="J65" s="53">
        <v>2000</v>
      </c>
      <c r="K65" s="51"/>
      <c r="L65" s="51"/>
      <c r="M65" s="52"/>
      <c r="N65" s="52">
        <v>2000</v>
      </c>
      <c r="O65" s="52">
        <v>2000</v>
      </c>
      <c r="P65" s="52">
        <v>2000</v>
      </c>
      <c r="Q65" s="60" t="s">
        <v>613</v>
      </c>
      <c r="R65" s="49" t="s">
        <v>28</v>
      </c>
      <c r="S65" s="55" t="s">
        <v>38</v>
      </c>
      <c r="T65" s="54"/>
      <c r="U65" s="45" t="s">
        <v>614</v>
      </c>
      <c r="V65" s="51" t="s">
        <v>615</v>
      </c>
      <c r="W65" s="51">
        <v>44174</v>
      </c>
      <c r="X65" s="51">
        <v>44295</v>
      </c>
      <c r="Y65" s="56">
        <f t="shared" si="3"/>
        <v>120</v>
      </c>
      <c r="Z65" s="52">
        <f t="shared" si="4"/>
        <v>4</v>
      </c>
      <c r="AA65" s="57"/>
      <c r="AB65" s="57"/>
      <c r="AC65" s="57"/>
      <c r="AD65" s="57"/>
      <c r="AE65" s="57"/>
      <c r="AF65" s="57"/>
      <c r="AG65" s="57"/>
    </row>
    <row r="66" spans="1:33" s="63" customFormat="1" ht="60" x14ac:dyDescent="0.2">
      <c r="A66" s="62"/>
      <c r="B66" s="34" t="s">
        <v>616</v>
      </c>
      <c r="C66" s="12" t="s">
        <v>26</v>
      </c>
      <c r="D66" s="51">
        <v>44166</v>
      </c>
      <c r="E66" s="51">
        <v>44166</v>
      </c>
      <c r="F66" s="49" t="s">
        <v>27</v>
      </c>
      <c r="G66" s="49">
        <v>2</v>
      </c>
      <c r="H66" s="49"/>
      <c r="I66" s="52">
        <v>2000</v>
      </c>
      <c r="J66" s="53">
        <v>2000</v>
      </c>
      <c r="K66" s="51"/>
      <c r="L66" s="51"/>
      <c r="M66" s="52"/>
      <c r="N66" s="52">
        <v>2000</v>
      </c>
      <c r="O66" s="52">
        <v>2000</v>
      </c>
      <c r="P66" s="52">
        <v>2000</v>
      </c>
      <c r="Q66" s="60" t="s">
        <v>617</v>
      </c>
      <c r="R66" s="49" t="s">
        <v>28</v>
      </c>
      <c r="S66" s="55" t="s">
        <v>38</v>
      </c>
      <c r="T66" s="54"/>
      <c r="U66" s="45" t="s">
        <v>618</v>
      </c>
      <c r="V66" s="51" t="s">
        <v>619</v>
      </c>
      <c r="W66" s="51">
        <v>44166</v>
      </c>
      <c r="X66" s="51">
        <v>44287</v>
      </c>
      <c r="Y66" s="56">
        <f t="shared" si="3"/>
        <v>120</v>
      </c>
      <c r="Z66" s="52">
        <f t="shared" si="4"/>
        <v>4</v>
      </c>
      <c r="AA66" s="57"/>
      <c r="AB66" s="57"/>
      <c r="AC66" s="57"/>
      <c r="AD66" s="57"/>
      <c r="AE66" s="57"/>
      <c r="AF66" s="57"/>
      <c r="AG66" s="57"/>
    </row>
    <row r="67" spans="1:33" s="63" customFormat="1" ht="45" x14ac:dyDescent="0.2">
      <c r="A67" s="62"/>
      <c r="B67" s="34" t="s">
        <v>620</v>
      </c>
      <c r="C67" s="12" t="s">
        <v>26</v>
      </c>
      <c r="D67" s="51">
        <v>44174</v>
      </c>
      <c r="E67" s="51">
        <v>44174</v>
      </c>
      <c r="F67" s="49" t="s">
        <v>27</v>
      </c>
      <c r="G67" s="49">
        <v>2</v>
      </c>
      <c r="H67" s="49"/>
      <c r="I67" s="52">
        <v>2000</v>
      </c>
      <c r="J67" s="53">
        <v>2000</v>
      </c>
      <c r="K67" s="51"/>
      <c r="L67" s="51"/>
      <c r="M67" s="52"/>
      <c r="N67" s="52">
        <v>2000</v>
      </c>
      <c r="O67" s="52">
        <v>2000</v>
      </c>
      <c r="P67" s="52">
        <v>2000</v>
      </c>
      <c r="Q67" s="60" t="s">
        <v>621</v>
      </c>
      <c r="R67" s="49" t="s">
        <v>28</v>
      </c>
      <c r="S67" s="55" t="s">
        <v>38</v>
      </c>
      <c r="T67" s="54"/>
      <c r="U67" s="45" t="s">
        <v>622</v>
      </c>
      <c r="V67" s="51" t="s">
        <v>623</v>
      </c>
      <c r="W67" s="51">
        <v>44174</v>
      </c>
      <c r="X67" s="51">
        <v>44295</v>
      </c>
      <c r="Y67" s="56">
        <f t="shared" si="3"/>
        <v>120</v>
      </c>
      <c r="Z67" s="52">
        <f t="shared" si="4"/>
        <v>4</v>
      </c>
      <c r="AA67" s="57"/>
      <c r="AB67" s="57"/>
      <c r="AC67" s="57"/>
      <c r="AD67" s="57"/>
      <c r="AE67" s="57"/>
      <c r="AF67" s="57"/>
      <c r="AG67" s="57"/>
    </row>
    <row r="68" spans="1:33" s="63" customFormat="1" ht="60" x14ac:dyDescent="0.2">
      <c r="A68" s="62"/>
      <c r="B68" s="34" t="s">
        <v>624</v>
      </c>
      <c r="C68" s="12" t="s">
        <v>26</v>
      </c>
      <c r="D68" s="51">
        <v>44166</v>
      </c>
      <c r="E68" s="51">
        <v>44166</v>
      </c>
      <c r="F68" s="49" t="s">
        <v>27</v>
      </c>
      <c r="G68" s="49">
        <v>2</v>
      </c>
      <c r="H68" s="49"/>
      <c r="I68" s="52">
        <v>2000</v>
      </c>
      <c r="J68" s="53">
        <v>2000</v>
      </c>
      <c r="K68" s="51"/>
      <c r="L68" s="51"/>
      <c r="M68" s="52"/>
      <c r="N68" s="52">
        <v>2000</v>
      </c>
      <c r="O68" s="52">
        <v>2000</v>
      </c>
      <c r="P68" s="52">
        <v>2000</v>
      </c>
      <c r="Q68" s="60" t="s">
        <v>625</v>
      </c>
      <c r="R68" s="49" t="s">
        <v>28</v>
      </c>
      <c r="S68" s="55" t="s">
        <v>38</v>
      </c>
      <c r="T68" s="54"/>
      <c r="U68" s="45" t="s">
        <v>626</v>
      </c>
      <c r="V68" s="51" t="s">
        <v>627</v>
      </c>
      <c r="W68" s="51">
        <v>44166</v>
      </c>
      <c r="X68" s="51">
        <v>44287</v>
      </c>
      <c r="Y68" s="56">
        <f t="shared" si="3"/>
        <v>120</v>
      </c>
      <c r="Z68" s="52">
        <f t="shared" si="4"/>
        <v>4</v>
      </c>
      <c r="AA68" s="57"/>
      <c r="AB68" s="57"/>
      <c r="AC68" s="57"/>
      <c r="AD68" s="57"/>
      <c r="AE68" s="57"/>
      <c r="AF68" s="57"/>
      <c r="AG68" s="57"/>
    </row>
    <row r="69" spans="1:33" s="63" customFormat="1" ht="60" x14ac:dyDescent="0.2">
      <c r="A69" s="62"/>
      <c r="B69" s="34" t="s">
        <v>628</v>
      </c>
      <c r="C69" s="12" t="s">
        <v>26</v>
      </c>
      <c r="D69" s="51">
        <v>44166</v>
      </c>
      <c r="E69" s="51">
        <v>44166</v>
      </c>
      <c r="F69" s="49" t="s">
        <v>27</v>
      </c>
      <c r="G69" s="49">
        <v>2</v>
      </c>
      <c r="H69" s="49"/>
      <c r="I69" s="52">
        <v>2000</v>
      </c>
      <c r="J69" s="53">
        <v>2000</v>
      </c>
      <c r="K69" s="51"/>
      <c r="L69" s="51"/>
      <c r="M69" s="52"/>
      <c r="N69" s="52">
        <v>2000</v>
      </c>
      <c r="O69" s="52">
        <v>2000</v>
      </c>
      <c r="P69" s="52">
        <v>2000</v>
      </c>
      <c r="Q69" s="60" t="s">
        <v>629</v>
      </c>
      <c r="R69" s="49" t="s">
        <v>28</v>
      </c>
      <c r="S69" s="55" t="s">
        <v>38</v>
      </c>
      <c r="T69" s="54"/>
      <c r="U69" s="45" t="s">
        <v>630</v>
      </c>
      <c r="V69" s="51" t="s">
        <v>631</v>
      </c>
      <c r="W69" s="51">
        <v>44166</v>
      </c>
      <c r="X69" s="51">
        <v>44287</v>
      </c>
      <c r="Y69" s="56">
        <f t="shared" si="3"/>
        <v>120</v>
      </c>
      <c r="Z69" s="52">
        <f t="shared" si="4"/>
        <v>4</v>
      </c>
      <c r="AA69" s="57"/>
      <c r="AB69" s="57"/>
      <c r="AC69" s="57"/>
      <c r="AD69" s="57"/>
      <c r="AE69" s="57"/>
      <c r="AF69" s="57"/>
      <c r="AG69" s="57"/>
    </row>
    <row r="70" spans="1:33" s="63" customFormat="1" ht="30" x14ac:dyDescent="0.2">
      <c r="A70" s="62"/>
      <c r="B70" s="34" t="s">
        <v>522</v>
      </c>
      <c r="C70" s="12" t="s">
        <v>26</v>
      </c>
      <c r="D70" s="51">
        <v>43829</v>
      </c>
      <c r="E70" s="51">
        <v>43856</v>
      </c>
      <c r="F70" s="49" t="s">
        <v>27</v>
      </c>
      <c r="G70" s="49">
        <v>2</v>
      </c>
      <c r="H70" s="49"/>
      <c r="I70" s="52">
        <f>61800*1.21</f>
        <v>74778</v>
      </c>
      <c r="J70" s="53">
        <v>91000</v>
      </c>
      <c r="K70" s="51"/>
      <c r="L70" s="51"/>
      <c r="M70" s="52"/>
      <c r="N70" s="52">
        <v>110000</v>
      </c>
      <c r="O70" s="52">
        <v>61800</v>
      </c>
      <c r="P70" s="52">
        <f>O70*0.21</f>
        <v>12978</v>
      </c>
      <c r="Q70" s="60" t="s">
        <v>523</v>
      </c>
      <c r="R70" s="49" t="s">
        <v>28</v>
      </c>
      <c r="S70" s="55" t="s">
        <v>29</v>
      </c>
      <c r="T70" s="54"/>
      <c r="U70" s="45" t="s">
        <v>524</v>
      </c>
      <c r="V70" s="51" t="s">
        <v>525</v>
      </c>
      <c r="W70" s="51">
        <v>43856</v>
      </c>
      <c r="X70" s="51">
        <v>44221</v>
      </c>
      <c r="Y70" s="56">
        <f>DAYS360(W70,X70)</f>
        <v>359</v>
      </c>
      <c r="Z70" s="52">
        <f>Y70/30</f>
        <v>11.966666666666667</v>
      </c>
      <c r="AA70" s="57"/>
      <c r="AB70" s="57"/>
      <c r="AC70" s="57"/>
      <c r="AD70" s="57"/>
      <c r="AE70" s="57"/>
      <c r="AF70" s="57"/>
      <c r="AG70" s="57"/>
    </row>
    <row r="71" spans="1:33" s="63" customFormat="1" ht="45" x14ac:dyDescent="0.2">
      <c r="A71" s="62"/>
      <c r="B71" s="34" t="s">
        <v>526</v>
      </c>
      <c r="C71" s="12" t="s">
        <v>26</v>
      </c>
      <c r="D71" s="51">
        <v>43819</v>
      </c>
      <c r="E71" s="51">
        <v>43839</v>
      </c>
      <c r="F71" s="49" t="s">
        <v>27</v>
      </c>
      <c r="G71" s="49">
        <v>2</v>
      </c>
      <c r="H71" s="49"/>
      <c r="I71" s="52">
        <f>99718.81*1.21</f>
        <v>120659.7601</v>
      </c>
      <c r="J71" s="53">
        <v>100000</v>
      </c>
      <c r="K71" s="51"/>
      <c r="L71" s="51"/>
      <c r="M71" s="52"/>
      <c r="N71" s="52">
        <v>121000</v>
      </c>
      <c r="O71" s="52">
        <v>99718.809917355364</v>
      </c>
      <c r="P71" s="52">
        <f>I71-O71</f>
        <v>20940.950182644636</v>
      </c>
      <c r="Q71" s="60" t="s">
        <v>527</v>
      </c>
      <c r="R71" s="49" t="s">
        <v>28</v>
      </c>
      <c r="S71" s="55" t="s">
        <v>29</v>
      </c>
      <c r="T71" s="54"/>
      <c r="U71" s="45" t="s">
        <v>528</v>
      </c>
      <c r="V71" s="51" t="s">
        <v>142</v>
      </c>
      <c r="W71" s="51">
        <v>43839</v>
      </c>
      <c r="X71" s="51">
        <v>43966</v>
      </c>
      <c r="Y71" s="56">
        <f>DAYS360(W71,X71)</f>
        <v>126</v>
      </c>
      <c r="Z71" s="52">
        <f>Y71/30</f>
        <v>4.2</v>
      </c>
      <c r="AA71" s="57"/>
      <c r="AB71" s="57"/>
      <c r="AC71" s="57"/>
      <c r="AD71" s="57"/>
      <c r="AE71" s="57"/>
      <c r="AF71" s="57"/>
      <c r="AG71" s="57"/>
    </row>
    <row r="72" spans="1:33" s="63" customFormat="1" ht="45" x14ac:dyDescent="0.2">
      <c r="A72" s="62"/>
      <c r="B72" s="34" t="s">
        <v>529</v>
      </c>
      <c r="C72" s="12" t="s">
        <v>26</v>
      </c>
      <c r="D72" s="51">
        <v>43819</v>
      </c>
      <c r="E72" s="51">
        <v>43839</v>
      </c>
      <c r="F72" s="49" t="s">
        <v>27</v>
      </c>
      <c r="G72" s="49">
        <v>2</v>
      </c>
      <c r="H72" s="49"/>
      <c r="I72" s="52">
        <v>56464.65</v>
      </c>
      <c r="J72" s="53" t="s">
        <v>530</v>
      </c>
      <c r="K72" s="51"/>
      <c r="L72" s="51"/>
      <c r="M72" s="52"/>
      <c r="N72" s="52">
        <v>121000</v>
      </c>
      <c r="O72" s="52">
        <v>46665</v>
      </c>
      <c r="P72" s="52">
        <v>9799.65</v>
      </c>
      <c r="Q72" s="60" t="s">
        <v>531</v>
      </c>
      <c r="R72" s="49" t="s">
        <v>28</v>
      </c>
      <c r="S72" s="55" t="s">
        <v>29</v>
      </c>
      <c r="T72" s="54"/>
      <c r="U72" s="45" t="s">
        <v>532</v>
      </c>
      <c r="V72" s="51" t="s">
        <v>453</v>
      </c>
      <c r="W72" s="51">
        <f>+W71</f>
        <v>43839</v>
      </c>
      <c r="X72" s="51">
        <v>43973</v>
      </c>
      <c r="Y72" s="56">
        <f>DAYS360(W72,X72)</f>
        <v>133</v>
      </c>
      <c r="Z72" s="52">
        <f>Y72/30</f>
        <v>4.4333333333333336</v>
      </c>
      <c r="AA72" s="57"/>
      <c r="AB72" s="57"/>
      <c r="AC72" s="57"/>
      <c r="AD72" s="57"/>
      <c r="AE72" s="57"/>
      <c r="AF72" s="57"/>
      <c r="AG72" s="57"/>
    </row>
    <row r="1048234" spans="7:7" x14ac:dyDescent="0.2">
      <c r="G1048234" s="4"/>
    </row>
    <row r="1048559" spans="2:18" x14ac:dyDescent="0.2">
      <c r="B1048559" s="7"/>
      <c r="R1048559" s="26"/>
    </row>
  </sheetData>
  <autoFilter ref="A4:Z35" xr:uid="{E082A4A8-DBA5-462B-A6FA-89FAB7514A6C}"/>
  <sortState xmlns:xlrd2="http://schemas.microsoft.com/office/spreadsheetml/2017/richdata2" ref="A6:AG35">
    <sortCondition descending="1" ref="O5:O35"/>
  </sortState>
  <phoneticPr fontId="34" type="noConversion"/>
  <hyperlinks>
    <hyperlink ref="B53" r:id="rId1" display="https://contrataciondelestado.es/wps/portal/!ut/p/b1/jY7LDoIwFES_xQ8w91LaIksESktQUAGlG9KFMRgeG-P3W41bkdlNck5mQEOz9n1GGTLuwQX0aJ7dzTy6aTT9u2ve0jgPQyEJbk5uhCSLqopLWxNmgWYOIMt85oa0TuuCn1SCqKSIssphVufLfPyRAP_5Z9DzCPkCcxc_wMyHvZyGKzQW89qgjg-B8l3Mt0c7lBa7skiIg0ihhCaCQfdC-OpOTbB6AQlIXjw!/dl4/d5/L2dBISEvZ0FBIS9nQSEh/pw/Z7_AVEQAI930OBRD02JPMTPG21004/act/id=0/p=javax.servlet.include.path_info=QCPjspQCPbusquedaQCPFormularioBusqueda.jsp/474986699067/-/" xr:uid="{AD2D781B-DC6A-4E51-9B0A-466ED5AFC7EE}"/>
  </hyperlinks>
  <pageMargins left="0.7" right="0.7" top="0.75" bottom="0.75" header="0.3" footer="0.3"/>
  <pageSetup paperSize="9"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DDC66-12D9-4B4B-86CE-4E30C9B55D14}">
  <dimension ref="A1:J19"/>
  <sheetViews>
    <sheetView showGridLines="0" workbookViewId="0">
      <pane ySplit="2" topLeftCell="A3" activePane="bottomLeft" state="frozen"/>
      <selection pane="bottomLeft" activeCell="B1" sqref="B1:C1"/>
    </sheetView>
  </sheetViews>
  <sheetFormatPr baseColWidth="10" defaultColWidth="9.140625" defaultRowHeight="12.75" x14ac:dyDescent="0.2"/>
  <cols>
    <col min="1" max="1" width="6.28515625" bestFit="1" customWidth="1"/>
    <col min="2" max="2" width="23" bestFit="1" customWidth="1"/>
    <col min="3" max="3" width="75.28515625" customWidth="1"/>
    <col min="4" max="4" width="13.28515625" bestFit="1" customWidth="1"/>
    <col min="5" max="5" width="13.140625" customWidth="1"/>
    <col min="7" max="7" width="38.7109375" bestFit="1" customWidth="1"/>
    <col min="8" max="8" width="12" bestFit="1" customWidth="1"/>
    <col min="9" max="9" width="21.28515625" customWidth="1"/>
  </cols>
  <sheetData>
    <row r="1" spans="1:10" s="104" customFormat="1" ht="12" thickBot="1" x14ac:dyDescent="0.25">
      <c r="A1" s="105"/>
      <c r="B1" s="107" t="s">
        <v>0</v>
      </c>
      <c r="C1" s="106">
        <v>44561</v>
      </c>
    </row>
    <row r="2" spans="1:10" ht="27" x14ac:dyDescent="0.2">
      <c r="A2" s="83" t="s">
        <v>1</v>
      </c>
      <c r="B2" s="84" t="s">
        <v>30</v>
      </c>
      <c r="C2" s="84" t="s">
        <v>16</v>
      </c>
      <c r="D2" s="84" t="s">
        <v>31</v>
      </c>
      <c r="E2" s="84" t="s">
        <v>32</v>
      </c>
      <c r="F2" s="84" t="s">
        <v>15</v>
      </c>
      <c r="G2" s="84" t="s">
        <v>33</v>
      </c>
      <c r="H2" s="84" t="s">
        <v>34</v>
      </c>
      <c r="I2" s="85" t="s">
        <v>35</v>
      </c>
    </row>
    <row r="3" spans="1:10" s="89" customFormat="1" ht="22.5" x14ac:dyDescent="0.2">
      <c r="A3" s="86">
        <v>1</v>
      </c>
      <c r="B3" s="69" t="s">
        <v>512</v>
      </c>
      <c r="C3" s="69" t="s">
        <v>49</v>
      </c>
      <c r="D3" s="87">
        <v>0</v>
      </c>
      <c r="E3" s="87">
        <v>10000</v>
      </c>
      <c r="F3" s="87"/>
      <c r="G3" s="69" t="s">
        <v>36</v>
      </c>
      <c r="H3" s="69" t="s">
        <v>37</v>
      </c>
      <c r="I3" s="88">
        <v>44291</v>
      </c>
    </row>
    <row r="4" spans="1:10" s="89" customFormat="1" ht="22.5" x14ac:dyDescent="0.2">
      <c r="A4" s="86">
        <v>2</v>
      </c>
      <c r="B4" s="69" t="s">
        <v>511</v>
      </c>
      <c r="C4" s="69" t="s">
        <v>143</v>
      </c>
      <c r="D4" s="87">
        <v>0</v>
      </c>
      <c r="E4" s="87">
        <v>60000</v>
      </c>
      <c r="F4" s="87"/>
      <c r="G4" s="69" t="s">
        <v>144</v>
      </c>
      <c r="H4" s="69" t="s">
        <v>145</v>
      </c>
      <c r="I4" s="88">
        <v>44482</v>
      </c>
    </row>
    <row r="5" spans="1:10" s="89" customFormat="1" ht="22.5" x14ac:dyDescent="0.2">
      <c r="A5" s="86">
        <v>3</v>
      </c>
      <c r="B5" s="69"/>
      <c r="C5" s="69" t="s">
        <v>150</v>
      </c>
      <c r="D5" s="87"/>
      <c r="E5" s="87"/>
      <c r="F5" s="87"/>
      <c r="G5" s="69" t="s">
        <v>152</v>
      </c>
      <c r="H5" s="69" t="s">
        <v>151</v>
      </c>
      <c r="I5" s="88">
        <v>44265</v>
      </c>
    </row>
    <row r="6" spans="1:10" s="89" customFormat="1" ht="22.5" x14ac:dyDescent="0.2">
      <c r="A6" s="86">
        <v>4</v>
      </c>
      <c r="B6" s="69" t="s">
        <v>510</v>
      </c>
      <c r="C6" s="69" t="s">
        <v>157</v>
      </c>
      <c r="D6" s="87">
        <v>0</v>
      </c>
      <c r="E6" s="87">
        <v>54000</v>
      </c>
      <c r="F6" s="87"/>
      <c r="G6" s="69" t="s">
        <v>158</v>
      </c>
      <c r="H6" s="69" t="s">
        <v>159</v>
      </c>
      <c r="I6" s="88">
        <v>44347</v>
      </c>
    </row>
    <row r="7" spans="1:10" s="89" customFormat="1" ht="45" x14ac:dyDescent="0.2">
      <c r="A7" s="86">
        <v>5</v>
      </c>
      <c r="B7" s="69"/>
      <c r="C7" s="69" t="s">
        <v>495</v>
      </c>
      <c r="D7" s="87">
        <v>60000</v>
      </c>
      <c r="E7" s="87">
        <v>0</v>
      </c>
      <c r="F7" s="87">
        <v>0</v>
      </c>
      <c r="G7" s="69" t="s">
        <v>124</v>
      </c>
      <c r="H7" s="69" t="s">
        <v>462</v>
      </c>
      <c r="I7" s="88">
        <v>44526</v>
      </c>
      <c r="J7" s="89" t="s">
        <v>125</v>
      </c>
    </row>
    <row r="8" spans="1:10" s="89" customFormat="1" ht="22.5" x14ac:dyDescent="0.2">
      <c r="A8" s="86">
        <v>6</v>
      </c>
      <c r="B8" s="69" t="s">
        <v>509</v>
      </c>
      <c r="C8" s="69" t="s">
        <v>513</v>
      </c>
      <c r="D8" s="87">
        <v>2820000</v>
      </c>
      <c r="E8" s="87">
        <v>0</v>
      </c>
      <c r="F8" s="87">
        <v>0</v>
      </c>
      <c r="G8" s="69" t="s">
        <v>498</v>
      </c>
      <c r="H8" s="69" t="s">
        <v>499</v>
      </c>
      <c r="I8" s="88">
        <v>44382</v>
      </c>
    </row>
    <row r="9" spans="1:10" s="89" customFormat="1" ht="33.75" x14ac:dyDescent="0.2">
      <c r="A9" s="86">
        <v>7</v>
      </c>
      <c r="B9" s="69" t="s">
        <v>508</v>
      </c>
      <c r="C9" s="69" t="s">
        <v>514</v>
      </c>
      <c r="D9" s="87">
        <v>0</v>
      </c>
      <c r="E9" s="87">
        <v>14900</v>
      </c>
      <c r="F9" s="87"/>
      <c r="G9" s="69" t="s">
        <v>496</v>
      </c>
      <c r="H9" s="69" t="s">
        <v>497</v>
      </c>
      <c r="I9" s="88">
        <v>44558</v>
      </c>
    </row>
    <row r="10" spans="1:10" s="89" customFormat="1" ht="45" x14ac:dyDescent="0.2">
      <c r="A10" s="86">
        <v>8</v>
      </c>
      <c r="B10" s="69" t="s">
        <v>521</v>
      </c>
      <c r="C10" s="69" t="s">
        <v>518</v>
      </c>
      <c r="D10" s="87">
        <v>0</v>
      </c>
      <c r="E10" s="87">
        <v>0</v>
      </c>
      <c r="F10" s="87">
        <v>0</v>
      </c>
      <c r="G10" s="69" t="s">
        <v>519</v>
      </c>
      <c r="H10" s="69" t="s">
        <v>520</v>
      </c>
      <c r="I10" s="88">
        <v>44533</v>
      </c>
    </row>
    <row r="11" spans="1:10" s="89" customFormat="1" ht="22.5" x14ac:dyDescent="0.2">
      <c r="A11" s="86">
        <v>1</v>
      </c>
      <c r="B11" s="69" t="s">
        <v>784</v>
      </c>
      <c r="C11" s="69" t="s">
        <v>785</v>
      </c>
      <c r="D11" s="87">
        <v>0</v>
      </c>
      <c r="E11" s="87">
        <v>10000</v>
      </c>
      <c r="F11" s="87">
        <v>0</v>
      </c>
      <c r="G11" s="69" t="s">
        <v>36</v>
      </c>
      <c r="H11" s="69" t="s">
        <v>37</v>
      </c>
      <c r="I11" s="88">
        <v>43976</v>
      </c>
    </row>
    <row r="12" spans="1:10" s="89" customFormat="1" ht="22.5" x14ac:dyDescent="0.2">
      <c r="A12" s="86">
        <v>2</v>
      </c>
      <c r="B12" s="69" t="s">
        <v>786</v>
      </c>
      <c r="C12" s="69" t="s">
        <v>811</v>
      </c>
      <c r="D12" s="87">
        <v>2820000</v>
      </c>
      <c r="E12" s="87">
        <v>0</v>
      </c>
      <c r="F12" s="87">
        <v>0</v>
      </c>
      <c r="G12" s="69" t="s">
        <v>787</v>
      </c>
      <c r="H12" s="69" t="s">
        <v>499</v>
      </c>
      <c r="I12" s="88">
        <v>44042</v>
      </c>
    </row>
    <row r="13" spans="1:10" s="89" customFormat="1" ht="22.5" x14ac:dyDescent="0.2">
      <c r="A13" s="86">
        <v>3</v>
      </c>
      <c r="B13" s="69" t="s">
        <v>788</v>
      </c>
      <c r="C13" s="69" t="s">
        <v>789</v>
      </c>
      <c r="D13" s="87">
        <v>0</v>
      </c>
      <c r="E13" s="87">
        <v>30000</v>
      </c>
      <c r="F13" s="87">
        <v>0</v>
      </c>
      <c r="G13" s="69" t="s">
        <v>790</v>
      </c>
      <c r="H13" s="69" t="s">
        <v>791</v>
      </c>
      <c r="I13" s="88">
        <v>44154</v>
      </c>
    </row>
    <row r="14" spans="1:10" s="89" customFormat="1" ht="22.5" x14ac:dyDescent="0.2">
      <c r="A14" s="86">
        <v>4</v>
      </c>
      <c r="B14" s="69" t="s">
        <v>792</v>
      </c>
      <c r="C14" s="69" t="s">
        <v>793</v>
      </c>
      <c r="D14" s="87">
        <v>0</v>
      </c>
      <c r="E14" s="87">
        <v>8000</v>
      </c>
      <c r="F14" s="87">
        <v>0</v>
      </c>
      <c r="G14" s="69" t="s">
        <v>794</v>
      </c>
      <c r="H14" s="69" t="s">
        <v>795</v>
      </c>
      <c r="I14" s="88">
        <v>44161</v>
      </c>
    </row>
    <row r="15" spans="1:10" s="89" customFormat="1" ht="11.25" x14ac:dyDescent="0.2">
      <c r="A15" s="86">
        <v>5</v>
      </c>
      <c r="B15" s="69" t="s">
        <v>796</v>
      </c>
      <c r="C15" s="69" t="s">
        <v>797</v>
      </c>
      <c r="D15" s="87">
        <v>0</v>
      </c>
      <c r="E15" s="87">
        <v>20000</v>
      </c>
      <c r="F15" s="87">
        <v>0</v>
      </c>
      <c r="G15" s="69" t="s">
        <v>158</v>
      </c>
      <c r="H15" s="69" t="s">
        <v>798</v>
      </c>
      <c r="I15" s="88">
        <v>44138</v>
      </c>
    </row>
    <row r="16" spans="1:10" s="89" customFormat="1" ht="22.5" x14ac:dyDescent="0.2">
      <c r="A16" s="86">
        <v>6</v>
      </c>
      <c r="B16" s="69" t="s">
        <v>799</v>
      </c>
      <c r="C16" s="69" t="s">
        <v>800</v>
      </c>
      <c r="D16" s="87">
        <v>0</v>
      </c>
      <c r="E16" s="87">
        <v>3800</v>
      </c>
      <c r="F16" s="87">
        <v>0</v>
      </c>
      <c r="G16" s="69" t="s">
        <v>801</v>
      </c>
      <c r="H16" s="69">
        <v>30639475537</v>
      </c>
      <c r="I16" s="88">
        <v>44155</v>
      </c>
    </row>
    <row r="17" spans="1:9" s="89" customFormat="1" ht="22.5" x14ac:dyDescent="0.2">
      <c r="A17" s="86">
        <v>7</v>
      </c>
      <c r="B17" s="69" t="s">
        <v>802</v>
      </c>
      <c r="C17" s="69" t="s">
        <v>803</v>
      </c>
      <c r="D17" s="87">
        <v>0</v>
      </c>
      <c r="E17" s="87">
        <v>15000</v>
      </c>
      <c r="F17" s="87">
        <v>0</v>
      </c>
      <c r="G17" s="69" t="s">
        <v>804</v>
      </c>
      <c r="H17" s="69" t="s">
        <v>497</v>
      </c>
      <c r="I17" s="88">
        <v>44162</v>
      </c>
    </row>
    <row r="18" spans="1:9" s="89" customFormat="1" ht="22.5" x14ac:dyDescent="0.2">
      <c r="A18" s="86">
        <v>8</v>
      </c>
      <c r="B18" s="69" t="s">
        <v>805</v>
      </c>
      <c r="C18" s="69" t="s">
        <v>806</v>
      </c>
      <c r="D18" s="87">
        <v>0</v>
      </c>
      <c r="E18" s="87">
        <v>199218</v>
      </c>
      <c r="F18" s="87">
        <v>0</v>
      </c>
      <c r="G18" s="69" t="s">
        <v>807</v>
      </c>
      <c r="H18" s="69" t="s">
        <v>808</v>
      </c>
      <c r="I18" s="88">
        <v>44186</v>
      </c>
    </row>
    <row r="19" spans="1:9" s="89" customFormat="1" ht="25.15" customHeight="1" x14ac:dyDescent="0.2">
      <c r="A19" s="86">
        <v>9</v>
      </c>
      <c r="B19" s="86" t="s">
        <v>809</v>
      </c>
      <c r="C19" s="69" t="s">
        <v>810</v>
      </c>
      <c r="D19" s="87">
        <v>0</v>
      </c>
      <c r="E19" s="87">
        <v>153789</v>
      </c>
      <c r="F19" s="87">
        <f>E19*0.21</f>
        <v>32295.69</v>
      </c>
      <c r="G19" s="69" t="s">
        <v>787</v>
      </c>
      <c r="H19" s="69" t="s">
        <v>499</v>
      </c>
      <c r="I19" s="88">
        <v>44104</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129"/>
  <sheetViews>
    <sheetView zoomScale="80" zoomScaleNormal="80" workbookViewId="0">
      <pane ySplit="2" topLeftCell="A3" activePane="bottomLeft" state="frozen"/>
      <selection activeCell="L1" sqref="L1"/>
      <selection pane="bottomLeft" activeCell="F8" sqref="F8"/>
    </sheetView>
  </sheetViews>
  <sheetFormatPr baseColWidth="10" defaultColWidth="11.5703125" defaultRowHeight="12.75" x14ac:dyDescent="0.2"/>
  <cols>
    <col min="1" max="1" width="5.7109375" customWidth="1"/>
    <col min="2" max="2" width="14.85546875" customWidth="1"/>
    <col min="3" max="3" width="11.28515625" bestFit="1" customWidth="1"/>
    <col min="4" max="4" width="14.42578125" customWidth="1"/>
    <col min="5" max="5" width="14" customWidth="1"/>
    <col min="13" max="13" width="63.7109375" style="82" customWidth="1"/>
    <col min="15" max="15" width="11.5703125" style="63"/>
    <col min="16" max="16" width="13.85546875" customWidth="1"/>
    <col min="17" max="17" width="38.28515625" customWidth="1"/>
    <col min="18" max="18" width="15.7109375" customWidth="1"/>
  </cols>
  <sheetData>
    <row r="1" spans="1:136" s="63" customFormat="1" x14ac:dyDescent="0.2">
      <c r="A1" s="109"/>
      <c r="B1" s="110" t="s">
        <v>0</v>
      </c>
      <c r="C1" s="111">
        <v>44561</v>
      </c>
      <c r="D1" s="109"/>
      <c r="M1" s="82"/>
    </row>
    <row r="2" spans="1:136" s="5" customFormat="1" ht="70.5" customHeight="1" x14ac:dyDescent="0.2">
      <c r="A2" s="108" t="s">
        <v>1</v>
      </c>
      <c r="B2" s="108" t="s">
        <v>2</v>
      </c>
      <c r="C2" s="108" t="s">
        <v>3</v>
      </c>
      <c r="D2" s="108" t="s">
        <v>4</v>
      </c>
      <c r="E2" s="6" t="s">
        <v>5</v>
      </c>
      <c r="F2" s="6" t="s">
        <v>6</v>
      </c>
      <c r="G2" s="6" t="s">
        <v>7</v>
      </c>
      <c r="H2" s="6" t="s">
        <v>8</v>
      </c>
      <c r="I2" s="6" t="s">
        <v>9</v>
      </c>
      <c r="J2" s="6" t="s">
        <v>10</v>
      </c>
      <c r="K2" s="6" t="s">
        <v>15</v>
      </c>
      <c r="L2" s="6" t="s">
        <v>12</v>
      </c>
      <c r="M2" s="6" t="s">
        <v>16</v>
      </c>
      <c r="N2" s="6" t="s">
        <v>17</v>
      </c>
      <c r="O2" s="6"/>
      <c r="P2" s="6" t="s">
        <v>18</v>
      </c>
      <c r="Q2" s="6" t="s">
        <v>20</v>
      </c>
      <c r="R2" s="6" t="s">
        <v>21</v>
      </c>
      <c r="S2" s="6" t="s">
        <v>22</v>
      </c>
      <c r="T2" s="6" t="s">
        <v>23</v>
      </c>
      <c r="U2" s="6" t="s">
        <v>24</v>
      </c>
      <c r="V2" s="6" t="s">
        <v>25</v>
      </c>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row>
    <row r="3" spans="1:136" s="68" customFormat="1" ht="41.25" customHeight="1" x14ac:dyDescent="0.2">
      <c r="A3" s="69"/>
      <c r="B3" s="69" t="s">
        <v>50</v>
      </c>
      <c r="C3" s="69" t="s">
        <v>26</v>
      </c>
      <c r="D3" s="70">
        <v>44215</v>
      </c>
      <c r="E3" s="70">
        <v>44218</v>
      </c>
      <c r="F3" s="69" t="s">
        <v>27</v>
      </c>
      <c r="G3" s="69">
        <v>2</v>
      </c>
      <c r="I3" s="71">
        <v>7284.2</v>
      </c>
      <c r="J3" s="71">
        <v>8000</v>
      </c>
      <c r="K3" s="72">
        <v>1264.2</v>
      </c>
      <c r="L3" s="71">
        <v>7284.2</v>
      </c>
      <c r="M3" s="80" t="s">
        <v>51</v>
      </c>
      <c r="N3" s="69"/>
      <c r="O3" s="69"/>
      <c r="P3" s="69" t="s">
        <v>812</v>
      </c>
      <c r="Q3" s="69" t="s">
        <v>52</v>
      </c>
      <c r="R3" s="69" t="s">
        <v>53</v>
      </c>
      <c r="S3" s="70">
        <v>44215</v>
      </c>
      <c r="T3" s="70">
        <v>44240</v>
      </c>
      <c r="U3" s="69">
        <f t="shared" ref="U3:U17" si="0">T3-S3</f>
        <v>25</v>
      </c>
      <c r="V3" s="69">
        <f t="shared" ref="V3:V17" si="1">U3*12/360</f>
        <v>0.83333333333333337</v>
      </c>
      <c r="W3" s="73"/>
      <c r="X3" s="73"/>
      <c r="Y3" s="73"/>
      <c r="Z3" s="73"/>
      <c r="AA3" s="73"/>
      <c r="AB3" s="73"/>
      <c r="AC3" s="73"/>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row>
    <row r="4" spans="1:136" s="68" customFormat="1" ht="41.25" customHeight="1" x14ac:dyDescent="0.2">
      <c r="A4" s="69"/>
      <c r="B4" s="69" t="s">
        <v>54</v>
      </c>
      <c r="C4" s="69" t="s">
        <v>26</v>
      </c>
      <c r="D4" s="70">
        <v>44222</v>
      </c>
      <c r="E4" s="70">
        <v>44222</v>
      </c>
      <c r="F4" s="69" t="s">
        <v>27</v>
      </c>
      <c r="G4" s="69">
        <v>2</v>
      </c>
      <c r="I4" s="71">
        <v>1221</v>
      </c>
      <c r="J4" s="71" t="s">
        <v>63</v>
      </c>
      <c r="K4" s="72">
        <f>L4-I4</f>
        <v>0</v>
      </c>
      <c r="L4" s="71">
        <v>1221</v>
      </c>
      <c r="M4" s="80" t="s">
        <v>55</v>
      </c>
      <c r="N4" s="69"/>
      <c r="O4" s="69"/>
      <c r="P4" s="69" t="s">
        <v>812</v>
      </c>
      <c r="Q4" s="69" t="s">
        <v>56</v>
      </c>
      <c r="R4" s="69" t="s">
        <v>57</v>
      </c>
      <c r="S4" s="70">
        <v>44222</v>
      </c>
      <c r="T4" s="70">
        <v>44224</v>
      </c>
      <c r="U4" s="69">
        <f t="shared" si="0"/>
        <v>2</v>
      </c>
      <c r="V4" s="69">
        <f t="shared" si="1"/>
        <v>6.6666666666666666E-2</v>
      </c>
      <c r="W4" s="73"/>
      <c r="X4" s="73"/>
      <c r="Y4" s="73"/>
      <c r="Z4" s="73"/>
      <c r="AA4" s="73"/>
      <c r="AB4" s="73"/>
      <c r="AC4" s="73"/>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row>
    <row r="5" spans="1:136" s="68" customFormat="1" ht="41.25" customHeight="1" x14ac:dyDescent="0.2">
      <c r="A5" s="69"/>
      <c r="B5" s="69" t="s">
        <v>59</v>
      </c>
      <c r="C5" s="69" t="s">
        <v>26</v>
      </c>
      <c r="D5" s="70">
        <v>44253</v>
      </c>
      <c r="E5" s="70">
        <v>44263</v>
      </c>
      <c r="F5" s="69" t="s">
        <v>27</v>
      </c>
      <c r="G5" s="69">
        <v>2</v>
      </c>
      <c r="I5" s="71">
        <v>7973.9</v>
      </c>
      <c r="J5" s="71">
        <v>6590</v>
      </c>
      <c r="K5" s="72">
        <f>I5-J5</f>
        <v>1383.8999999999996</v>
      </c>
      <c r="L5" s="71">
        <f>I5</f>
        <v>7973.9</v>
      </c>
      <c r="M5" s="80" t="s">
        <v>58</v>
      </c>
      <c r="N5" s="69"/>
      <c r="O5" s="69"/>
      <c r="P5" s="69" t="s">
        <v>812</v>
      </c>
      <c r="Q5" s="69" t="s">
        <v>56</v>
      </c>
      <c r="R5" s="69" t="s">
        <v>57</v>
      </c>
      <c r="S5" s="70">
        <v>44253</v>
      </c>
      <c r="T5" s="70">
        <v>44618</v>
      </c>
      <c r="U5" s="69">
        <f t="shared" si="0"/>
        <v>365</v>
      </c>
      <c r="V5" s="69">
        <f t="shared" si="1"/>
        <v>12.166666666666666</v>
      </c>
      <c r="W5" s="73"/>
      <c r="X5" s="73"/>
      <c r="Y5" s="73"/>
      <c r="Z5" s="73"/>
      <c r="AA5" s="73"/>
      <c r="AB5" s="73"/>
      <c r="AC5" s="73"/>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row>
    <row r="6" spans="1:136" s="68" customFormat="1" ht="41.25" customHeight="1" x14ac:dyDescent="0.2">
      <c r="A6" s="69"/>
      <c r="B6" s="69" t="s">
        <v>60</v>
      </c>
      <c r="C6" s="69" t="s">
        <v>26</v>
      </c>
      <c r="D6" s="70">
        <v>44238</v>
      </c>
      <c r="E6" s="70">
        <v>44238</v>
      </c>
      <c r="F6" s="69" t="s">
        <v>27</v>
      </c>
      <c r="G6" s="69">
        <v>2</v>
      </c>
      <c r="I6" s="71">
        <v>121</v>
      </c>
      <c r="J6" s="71" t="s">
        <v>63</v>
      </c>
      <c r="K6" s="72">
        <f>L6-I6</f>
        <v>0</v>
      </c>
      <c r="L6" s="71">
        <v>121</v>
      </c>
      <c r="M6" s="80" t="s">
        <v>502</v>
      </c>
      <c r="N6" s="69"/>
      <c r="O6" s="69"/>
      <c r="P6" s="69" t="s">
        <v>812</v>
      </c>
      <c r="Q6" s="69" t="s">
        <v>61</v>
      </c>
      <c r="R6" s="69" t="s">
        <v>62</v>
      </c>
      <c r="S6" s="70">
        <v>44238</v>
      </c>
      <c r="T6" s="70">
        <v>44511</v>
      </c>
      <c r="U6" s="69">
        <f t="shared" si="0"/>
        <v>273</v>
      </c>
      <c r="V6" s="69">
        <f t="shared" si="1"/>
        <v>9.1</v>
      </c>
      <c r="W6" s="73"/>
      <c r="X6" s="73"/>
      <c r="Y6" s="73"/>
      <c r="Z6" s="73"/>
      <c r="AA6" s="73"/>
      <c r="AB6" s="73"/>
      <c r="AC6" s="73"/>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row>
    <row r="7" spans="1:136" s="68" customFormat="1" ht="41.25" customHeight="1" x14ac:dyDescent="0.2">
      <c r="A7" s="69"/>
      <c r="B7" s="69" t="s">
        <v>64</v>
      </c>
      <c r="C7" s="69" t="s">
        <v>26</v>
      </c>
      <c r="D7" s="70">
        <v>44238</v>
      </c>
      <c r="E7" s="70">
        <v>44238</v>
      </c>
      <c r="F7" s="69" t="s">
        <v>27</v>
      </c>
      <c r="G7" s="69">
        <v>2</v>
      </c>
      <c r="I7" s="71">
        <v>484</v>
      </c>
      <c r="J7" s="71" t="s">
        <v>63</v>
      </c>
      <c r="K7" s="72">
        <f>L7-I7</f>
        <v>0</v>
      </c>
      <c r="L7" s="71">
        <v>484</v>
      </c>
      <c r="M7" s="80" t="s">
        <v>503</v>
      </c>
      <c r="N7" s="69"/>
      <c r="O7" s="69"/>
      <c r="P7" s="69" t="s">
        <v>812</v>
      </c>
      <c r="Q7" s="69" t="s">
        <v>65</v>
      </c>
      <c r="R7" s="69" t="s">
        <v>66</v>
      </c>
      <c r="S7" s="70">
        <v>44238</v>
      </c>
      <c r="T7" s="70">
        <v>44511</v>
      </c>
      <c r="U7" s="69">
        <f t="shared" si="0"/>
        <v>273</v>
      </c>
      <c r="V7" s="69">
        <f t="shared" si="1"/>
        <v>9.1</v>
      </c>
      <c r="W7" s="73"/>
      <c r="X7" s="73"/>
      <c r="Y7" s="73"/>
      <c r="Z7" s="73"/>
      <c r="AA7" s="73"/>
      <c r="AB7" s="73"/>
      <c r="AC7" s="73"/>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row>
    <row r="8" spans="1:136" s="68" customFormat="1" ht="41.25" customHeight="1" x14ac:dyDescent="0.2">
      <c r="A8" s="69"/>
      <c r="B8" s="69" t="s">
        <v>67</v>
      </c>
      <c r="C8" s="69" t="s">
        <v>26</v>
      </c>
      <c r="D8" s="70">
        <v>44238</v>
      </c>
      <c r="E8" s="70">
        <v>44244</v>
      </c>
      <c r="F8" s="69" t="s">
        <v>27</v>
      </c>
      <c r="G8" s="69">
        <v>2</v>
      </c>
      <c r="I8" s="71">
        <v>363</v>
      </c>
      <c r="J8" s="71">
        <v>300</v>
      </c>
      <c r="K8" s="72">
        <f>I8-J8</f>
        <v>63</v>
      </c>
      <c r="L8" s="71">
        <v>363</v>
      </c>
      <c r="M8" s="80" t="s">
        <v>504</v>
      </c>
      <c r="N8" s="69"/>
      <c r="O8" s="69"/>
      <c r="P8" s="69" t="s">
        <v>812</v>
      </c>
      <c r="Q8" s="69" t="s">
        <v>68</v>
      </c>
      <c r="R8" s="69" t="s">
        <v>69</v>
      </c>
      <c r="S8" s="70">
        <v>44238</v>
      </c>
      <c r="T8" s="70">
        <v>44266</v>
      </c>
      <c r="U8" s="69">
        <f t="shared" si="0"/>
        <v>28</v>
      </c>
      <c r="V8" s="69">
        <f t="shared" si="1"/>
        <v>0.93333333333333335</v>
      </c>
      <c r="W8" s="73"/>
      <c r="X8" s="73"/>
      <c r="Y8" s="73"/>
      <c r="Z8" s="73"/>
      <c r="AA8" s="73"/>
      <c r="AB8" s="73"/>
      <c r="AC8" s="73"/>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row>
    <row r="9" spans="1:136" s="68" customFormat="1" ht="41.25" customHeight="1" x14ac:dyDescent="0.2">
      <c r="A9" s="69"/>
      <c r="B9" s="69" t="s">
        <v>70</v>
      </c>
      <c r="C9" s="69" t="s">
        <v>26</v>
      </c>
      <c r="D9" s="70">
        <v>44244</v>
      </c>
      <c r="E9" s="70">
        <v>44244</v>
      </c>
      <c r="F9" s="69" t="s">
        <v>27</v>
      </c>
      <c r="G9" s="69">
        <v>2</v>
      </c>
      <c r="I9" s="71">
        <v>975.26</v>
      </c>
      <c r="J9" s="71" t="s">
        <v>63</v>
      </c>
      <c r="K9" s="72">
        <f>L9-I9</f>
        <v>0</v>
      </c>
      <c r="L9" s="71">
        <v>975.26</v>
      </c>
      <c r="M9" s="80" t="s">
        <v>505</v>
      </c>
      <c r="N9" s="69"/>
      <c r="O9" s="69"/>
      <c r="P9" s="69" t="s">
        <v>812</v>
      </c>
      <c r="Q9" s="69" t="s">
        <v>72</v>
      </c>
      <c r="R9" s="69" t="s">
        <v>73</v>
      </c>
      <c r="S9" s="70">
        <v>44244</v>
      </c>
      <c r="T9" s="70">
        <v>44547</v>
      </c>
      <c r="U9" s="69">
        <f t="shared" si="0"/>
        <v>303</v>
      </c>
      <c r="V9" s="69">
        <f t="shared" si="1"/>
        <v>10.1</v>
      </c>
      <c r="W9" s="73"/>
      <c r="X9" s="73"/>
      <c r="Y9" s="73"/>
      <c r="Z9" s="73"/>
      <c r="AA9" s="73"/>
      <c r="AB9" s="73"/>
      <c r="AC9" s="73"/>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row>
    <row r="10" spans="1:136" s="68" customFormat="1" ht="41.25" customHeight="1" x14ac:dyDescent="0.2">
      <c r="A10" s="69"/>
      <c r="B10" s="69" t="s">
        <v>89</v>
      </c>
      <c r="C10" s="69" t="s">
        <v>26</v>
      </c>
      <c r="D10" s="70">
        <v>44244</v>
      </c>
      <c r="E10" s="70">
        <v>44244</v>
      </c>
      <c r="F10" s="69" t="s">
        <v>27</v>
      </c>
      <c r="G10" s="69">
        <v>2</v>
      </c>
      <c r="I10" s="71">
        <v>726</v>
      </c>
      <c r="J10" s="71" t="s">
        <v>63</v>
      </c>
      <c r="K10" s="72">
        <f>I10-L10</f>
        <v>0</v>
      </c>
      <c r="L10" s="71">
        <v>726</v>
      </c>
      <c r="M10" s="80" t="s">
        <v>71</v>
      </c>
      <c r="N10" s="69"/>
      <c r="O10" s="69"/>
      <c r="P10" s="69" t="s">
        <v>812</v>
      </c>
      <c r="Q10" s="69" t="s">
        <v>90</v>
      </c>
      <c r="R10" s="69" t="s">
        <v>91</v>
      </c>
      <c r="S10" s="70">
        <v>44244</v>
      </c>
      <c r="T10" s="70">
        <v>44547</v>
      </c>
      <c r="U10" s="69">
        <f t="shared" si="0"/>
        <v>303</v>
      </c>
      <c r="V10" s="69">
        <f t="shared" si="1"/>
        <v>10.1</v>
      </c>
      <c r="W10" s="73"/>
      <c r="X10" s="73"/>
      <c r="Y10" s="73"/>
      <c r="Z10" s="73"/>
      <c r="AA10" s="73"/>
      <c r="AB10" s="73"/>
      <c r="AC10" s="73"/>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136" s="68" customFormat="1" ht="41.25" customHeight="1" x14ac:dyDescent="0.2">
      <c r="A11" s="69"/>
      <c r="B11" s="69" t="s">
        <v>92</v>
      </c>
      <c r="C11" s="69" t="s">
        <v>26</v>
      </c>
      <c r="D11" s="70">
        <v>44245</v>
      </c>
      <c r="E11" s="70">
        <v>44245</v>
      </c>
      <c r="F11" s="69" t="s">
        <v>27</v>
      </c>
      <c r="G11" s="69">
        <v>2</v>
      </c>
      <c r="I11" s="71">
        <v>544.5</v>
      </c>
      <c r="J11" s="71" t="s">
        <v>63</v>
      </c>
      <c r="K11" s="72">
        <f>I11-L11</f>
        <v>0</v>
      </c>
      <c r="L11" s="71">
        <v>544.5</v>
      </c>
      <c r="M11" s="80" t="s">
        <v>93</v>
      </c>
      <c r="N11" s="69"/>
      <c r="O11" s="69"/>
      <c r="P11" s="69" t="s">
        <v>812</v>
      </c>
      <c r="Q11" s="69" t="s">
        <v>94</v>
      </c>
      <c r="R11" s="69" t="s">
        <v>95</v>
      </c>
      <c r="S11" s="70">
        <v>44245</v>
      </c>
      <c r="T11" s="70">
        <v>44457</v>
      </c>
      <c r="U11" s="69">
        <f t="shared" si="0"/>
        <v>212</v>
      </c>
      <c r="V11" s="69">
        <f t="shared" si="1"/>
        <v>7.0666666666666664</v>
      </c>
      <c r="W11" s="73"/>
      <c r="X11" s="73"/>
      <c r="Y11" s="73"/>
      <c r="Z11" s="73"/>
      <c r="AA11" s="73"/>
      <c r="AB11" s="73"/>
      <c r="AC11" s="73"/>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136" s="68" customFormat="1" ht="41.25" customHeight="1" x14ac:dyDescent="0.2">
      <c r="A12" s="69"/>
      <c r="B12" s="69" t="s">
        <v>96</v>
      </c>
      <c r="C12" s="69" t="s">
        <v>26</v>
      </c>
      <c r="D12" s="70">
        <v>44250</v>
      </c>
      <c r="E12" s="70">
        <v>44250</v>
      </c>
      <c r="F12" s="69" t="s">
        <v>27</v>
      </c>
      <c r="G12" s="69">
        <v>2</v>
      </c>
      <c r="I12" s="71">
        <v>248.58</v>
      </c>
      <c r="J12" s="71" t="s">
        <v>63</v>
      </c>
      <c r="K12" s="72">
        <f>I12-L12</f>
        <v>0</v>
      </c>
      <c r="L12" s="71">
        <v>248.58</v>
      </c>
      <c r="M12" s="80" t="s">
        <v>100</v>
      </c>
      <c r="N12" s="69"/>
      <c r="O12" s="69"/>
      <c r="P12" s="69" t="s">
        <v>812</v>
      </c>
      <c r="Q12" s="69" t="s">
        <v>97</v>
      </c>
      <c r="R12" s="69" t="s">
        <v>98</v>
      </c>
      <c r="S12" s="70">
        <v>44250</v>
      </c>
      <c r="T12" s="70">
        <v>44339</v>
      </c>
      <c r="U12" s="69">
        <f t="shared" si="0"/>
        <v>89</v>
      </c>
      <c r="V12" s="69">
        <f t="shared" si="1"/>
        <v>2.9666666666666668</v>
      </c>
      <c r="W12" s="73"/>
      <c r="X12" s="73"/>
      <c r="Y12" s="73"/>
      <c r="Z12" s="73"/>
      <c r="AA12" s="73"/>
      <c r="AB12" s="73"/>
      <c r="AC12" s="73"/>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136" s="68" customFormat="1" ht="41.25" customHeight="1" x14ac:dyDescent="0.2">
      <c r="A13" s="69"/>
      <c r="B13" s="69" t="s">
        <v>99</v>
      </c>
      <c r="C13" s="69" t="s">
        <v>26</v>
      </c>
      <c r="D13" s="70">
        <v>44250</v>
      </c>
      <c r="E13" s="70">
        <v>44250</v>
      </c>
      <c r="F13" s="69" t="s">
        <v>27</v>
      </c>
      <c r="G13" s="69">
        <v>2</v>
      </c>
      <c r="I13" s="71" t="s">
        <v>500</v>
      </c>
      <c r="J13" s="71" t="s">
        <v>63</v>
      </c>
      <c r="K13" s="72"/>
      <c r="L13" s="71" t="s">
        <v>500</v>
      </c>
      <c r="M13" s="80" t="s">
        <v>105</v>
      </c>
      <c r="N13" s="69"/>
      <c r="O13" s="69"/>
      <c r="P13" s="69" t="s">
        <v>812</v>
      </c>
      <c r="Q13" s="69" t="s">
        <v>101</v>
      </c>
      <c r="R13" s="69" t="s">
        <v>102</v>
      </c>
      <c r="S13" s="70">
        <v>44250</v>
      </c>
      <c r="T13" s="70">
        <v>44462</v>
      </c>
      <c r="U13" s="69">
        <f t="shared" si="0"/>
        <v>212</v>
      </c>
      <c r="V13" s="69">
        <f t="shared" si="1"/>
        <v>7.0666666666666664</v>
      </c>
      <c r="W13" s="73"/>
      <c r="X13" s="73"/>
      <c r="Y13" s="73"/>
      <c r="Z13" s="73"/>
      <c r="AA13" s="73"/>
      <c r="AB13" s="73"/>
      <c r="AC13" s="73"/>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row>
    <row r="14" spans="1:136" s="68" customFormat="1" ht="41.25" customHeight="1" x14ac:dyDescent="0.2">
      <c r="A14" s="69"/>
      <c r="B14" s="69" t="s">
        <v>103</v>
      </c>
      <c r="C14" s="69" t="s">
        <v>26</v>
      </c>
      <c r="D14" s="70">
        <v>44250</v>
      </c>
      <c r="E14" s="70">
        <v>44250</v>
      </c>
      <c r="F14" s="69" t="s">
        <v>27</v>
      </c>
      <c r="G14" s="69">
        <v>2</v>
      </c>
      <c r="I14" s="71">
        <v>333.34</v>
      </c>
      <c r="J14" s="71" t="s">
        <v>63</v>
      </c>
      <c r="K14" s="72">
        <f t="shared" ref="K14" si="2">L14-I14</f>
        <v>0</v>
      </c>
      <c r="L14" s="71">
        <v>333.34</v>
      </c>
      <c r="M14" s="80" t="s">
        <v>104</v>
      </c>
      <c r="N14" s="69"/>
      <c r="O14" s="69"/>
      <c r="P14" s="69" t="s">
        <v>812</v>
      </c>
      <c r="Q14" s="69" t="s">
        <v>106</v>
      </c>
      <c r="R14" s="69" t="s">
        <v>107</v>
      </c>
      <c r="S14" s="70">
        <v>44250</v>
      </c>
      <c r="T14" s="70">
        <v>44462</v>
      </c>
      <c r="U14" s="69">
        <f t="shared" si="0"/>
        <v>212</v>
      </c>
      <c r="V14" s="69">
        <f t="shared" si="1"/>
        <v>7.0666666666666664</v>
      </c>
      <c r="W14" s="73"/>
      <c r="X14" s="73"/>
      <c r="Y14" s="73"/>
      <c r="Z14" s="73"/>
      <c r="AA14" s="73"/>
      <c r="AB14" s="73"/>
      <c r="AC14" s="73"/>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row>
    <row r="15" spans="1:136" s="68" customFormat="1" ht="41.25" customHeight="1" x14ac:dyDescent="0.2">
      <c r="A15" s="69"/>
      <c r="B15" s="69" t="s">
        <v>108</v>
      </c>
      <c r="C15" s="69" t="s">
        <v>26</v>
      </c>
      <c r="D15" s="70">
        <v>44252</v>
      </c>
      <c r="E15" s="70">
        <v>44252</v>
      </c>
      <c r="F15" s="69" t="s">
        <v>27</v>
      </c>
      <c r="G15" s="69">
        <v>2</v>
      </c>
      <c r="I15" s="71">
        <v>2757.6</v>
      </c>
      <c r="J15" s="71">
        <v>2279.0100000000002</v>
      </c>
      <c r="K15" s="72">
        <v>478.58999999999969</v>
      </c>
      <c r="L15" s="71">
        <v>2757.6</v>
      </c>
      <c r="M15" s="80" t="s">
        <v>109</v>
      </c>
      <c r="N15" s="69"/>
      <c r="O15" s="69"/>
      <c r="P15" s="69" t="s">
        <v>812</v>
      </c>
      <c r="Q15" s="69" t="s">
        <v>110</v>
      </c>
      <c r="R15" s="69" t="s">
        <v>111</v>
      </c>
      <c r="S15" s="70">
        <v>44252</v>
      </c>
      <c r="T15" s="70">
        <v>44341</v>
      </c>
      <c r="U15" s="69">
        <f t="shared" si="0"/>
        <v>89</v>
      </c>
      <c r="V15" s="69">
        <f t="shared" si="1"/>
        <v>2.9666666666666668</v>
      </c>
      <c r="W15" s="73"/>
      <c r="X15" s="73"/>
      <c r="Y15" s="73"/>
      <c r="Z15" s="73"/>
      <c r="AA15" s="73"/>
      <c r="AB15" s="73"/>
      <c r="AC15" s="73"/>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136" s="68" customFormat="1" ht="41.25" customHeight="1" x14ac:dyDescent="0.2">
      <c r="A16" s="69"/>
      <c r="B16" s="69" t="s">
        <v>112</v>
      </c>
      <c r="C16" s="69" t="s">
        <v>26</v>
      </c>
      <c r="D16" s="70">
        <v>44252</v>
      </c>
      <c r="E16" s="70">
        <v>44252</v>
      </c>
      <c r="F16" s="69" t="s">
        <v>27</v>
      </c>
      <c r="G16" s="69">
        <v>2</v>
      </c>
      <c r="I16" s="71">
        <v>1769.99</v>
      </c>
      <c r="J16" s="71">
        <v>1462.8</v>
      </c>
      <c r="K16" s="72">
        <v>307.19000000000005</v>
      </c>
      <c r="L16" s="71">
        <v>1769.99</v>
      </c>
      <c r="M16" s="80" t="s">
        <v>113</v>
      </c>
      <c r="N16" s="69"/>
      <c r="O16" s="69"/>
      <c r="P16" s="69" t="s">
        <v>812</v>
      </c>
      <c r="Q16" s="69" t="s">
        <v>114</v>
      </c>
      <c r="R16" s="69" t="s">
        <v>115</v>
      </c>
      <c r="S16" s="70">
        <v>44252</v>
      </c>
      <c r="T16" s="70">
        <v>44341</v>
      </c>
      <c r="U16" s="69">
        <f t="shared" si="0"/>
        <v>89</v>
      </c>
      <c r="V16" s="69">
        <f t="shared" si="1"/>
        <v>2.9666666666666668</v>
      </c>
      <c r="W16" s="73"/>
      <c r="X16" s="73"/>
      <c r="Y16" s="73"/>
      <c r="Z16" s="73"/>
      <c r="AA16" s="73"/>
      <c r="AB16" s="73"/>
      <c r="AC16" s="73"/>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row>
    <row r="17" spans="1:64" s="68" customFormat="1" ht="41.25" customHeight="1" x14ac:dyDescent="0.2">
      <c r="A17" s="69"/>
      <c r="B17" s="69" t="s">
        <v>116</v>
      </c>
      <c r="C17" s="69" t="s">
        <v>26</v>
      </c>
      <c r="D17" s="70">
        <v>44252</v>
      </c>
      <c r="E17" s="70">
        <v>44252</v>
      </c>
      <c r="F17" s="69" t="s">
        <v>27</v>
      </c>
      <c r="G17" s="69">
        <v>2</v>
      </c>
      <c r="I17" s="71">
        <v>1742</v>
      </c>
      <c r="J17" s="71">
        <v>1440</v>
      </c>
      <c r="K17" s="72"/>
      <c r="L17" s="71">
        <v>1742</v>
      </c>
      <c r="M17" s="80" t="s">
        <v>117</v>
      </c>
      <c r="N17" s="69"/>
      <c r="O17" s="69"/>
      <c r="P17" s="69" t="s">
        <v>812</v>
      </c>
      <c r="Q17" s="69" t="s">
        <v>118</v>
      </c>
      <c r="R17" s="69" t="s">
        <v>119</v>
      </c>
      <c r="S17" s="70">
        <v>44252</v>
      </c>
      <c r="T17" s="70">
        <v>44525</v>
      </c>
      <c r="U17" s="69">
        <f t="shared" si="0"/>
        <v>273</v>
      </c>
      <c r="V17" s="69">
        <f t="shared" si="1"/>
        <v>9.1</v>
      </c>
      <c r="W17" s="73"/>
      <c r="X17" s="73"/>
      <c r="Y17" s="73"/>
      <c r="Z17" s="73"/>
      <c r="AA17" s="73"/>
      <c r="AB17" s="73"/>
      <c r="AC17" s="73"/>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row>
    <row r="18" spans="1:64" s="68" customFormat="1" ht="41.25" customHeight="1" x14ac:dyDescent="0.2">
      <c r="A18" s="69"/>
      <c r="B18" s="69" t="s">
        <v>225</v>
      </c>
      <c r="C18" s="69" t="s">
        <v>26</v>
      </c>
      <c r="D18" s="70">
        <v>44285</v>
      </c>
      <c r="E18" s="70">
        <v>44285</v>
      </c>
      <c r="F18" s="69" t="s">
        <v>27</v>
      </c>
      <c r="G18" s="69">
        <v>2</v>
      </c>
      <c r="I18" s="71">
        <v>471.9</v>
      </c>
      <c r="J18" s="71">
        <v>390</v>
      </c>
      <c r="K18" s="72">
        <f>I18-J18</f>
        <v>81.899999999999977</v>
      </c>
      <c r="L18" s="71">
        <v>471.9</v>
      </c>
      <c r="M18" s="80" t="s">
        <v>235</v>
      </c>
      <c r="N18" s="69"/>
      <c r="O18" s="69"/>
      <c r="P18" s="69" t="s">
        <v>812</v>
      </c>
      <c r="Q18" s="69" t="s">
        <v>236</v>
      </c>
      <c r="R18" s="69" t="s">
        <v>467</v>
      </c>
      <c r="S18" s="70">
        <v>44285</v>
      </c>
      <c r="T18" s="70">
        <v>44300</v>
      </c>
      <c r="U18" s="69">
        <f t="shared" ref="U18" si="3">T18-S18</f>
        <v>15</v>
      </c>
      <c r="V18" s="69">
        <f t="shared" ref="V18" si="4">U18*12/360</f>
        <v>0.5</v>
      </c>
      <c r="W18" s="73"/>
      <c r="X18" s="73"/>
      <c r="Y18" s="73"/>
      <c r="Z18" s="73"/>
      <c r="AA18" s="73"/>
      <c r="AB18" s="73"/>
      <c r="AC18" s="73"/>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64" s="68" customFormat="1" ht="41.25" customHeight="1" x14ac:dyDescent="0.2">
      <c r="A19" s="69"/>
      <c r="B19" s="69" t="s">
        <v>120</v>
      </c>
      <c r="C19" s="69" t="s">
        <v>26</v>
      </c>
      <c r="D19" s="70">
        <v>44263</v>
      </c>
      <c r="E19" s="70">
        <v>44263</v>
      </c>
      <c r="F19" s="69" t="s">
        <v>27</v>
      </c>
      <c r="G19" s="69">
        <v>2</v>
      </c>
      <c r="I19" s="71">
        <v>2924.25</v>
      </c>
      <c r="J19" s="71">
        <v>2425</v>
      </c>
      <c r="K19" s="72"/>
      <c r="L19" s="71">
        <v>2924.25</v>
      </c>
      <c r="M19" s="80" t="s">
        <v>121</v>
      </c>
      <c r="N19" s="69"/>
      <c r="O19" s="69"/>
      <c r="P19" s="69" t="s">
        <v>812</v>
      </c>
      <c r="Q19" s="69" t="s">
        <v>122</v>
      </c>
      <c r="R19" s="69" t="s">
        <v>123</v>
      </c>
      <c r="S19" s="70">
        <v>44263</v>
      </c>
      <c r="T19" s="70">
        <v>44538</v>
      </c>
      <c r="U19" s="69">
        <f t="shared" ref="U19:U81" si="5">T19-S19</f>
        <v>275</v>
      </c>
      <c r="V19" s="69">
        <f t="shared" ref="V19:V81" si="6">U19*12/360</f>
        <v>9.1666666666666661</v>
      </c>
      <c r="W19" s="73"/>
      <c r="X19" s="73"/>
      <c r="Y19" s="73"/>
      <c r="Z19" s="73"/>
      <c r="AA19" s="73"/>
      <c r="AB19" s="73"/>
      <c r="AC19" s="73"/>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row>
    <row r="20" spans="1:64" s="68" customFormat="1" ht="41.25" customHeight="1" x14ac:dyDescent="0.2">
      <c r="A20" s="69"/>
      <c r="B20" s="69" t="s">
        <v>226</v>
      </c>
      <c r="C20" s="69" t="s">
        <v>26</v>
      </c>
      <c r="D20" s="70">
        <v>44256</v>
      </c>
      <c r="E20" s="70">
        <v>44256</v>
      </c>
      <c r="F20" s="69" t="s">
        <v>27</v>
      </c>
      <c r="G20" s="69">
        <v>2</v>
      </c>
      <c r="I20" s="71">
        <v>879.25</v>
      </c>
      <c r="J20" s="71">
        <v>726.65</v>
      </c>
      <c r="K20" s="72">
        <f t="shared" ref="K20" si="7">+I20-J20</f>
        <v>152.60000000000002</v>
      </c>
      <c r="L20" s="71">
        <v>879.25</v>
      </c>
      <c r="M20" s="80" t="s">
        <v>293</v>
      </c>
      <c r="N20" s="69"/>
      <c r="O20" s="69"/>
      <c r="P20" s="69" t="s">
        <v>812</v>
      </c>
      <c r="Q20" s="69" t="s">
        <v>360</v>
      </c>
      <c r="R20" s="69" t="s">
        <v>415</v>
      </c>
      <c r="S20" s="70">
        <v>44256</v>
      </c>
      <c r="T20" s="70">
        <v>44317</v>
      </c>
      <c r="U20" s="69">
        <f t="shared" si="5"/>
        <v>61</v>
      </c>
      <c r="V20" s="69">
        <f t="shared" si="6"/>
        <v>2.0333333333333332</v>
      </c>
      <c r="W20" s="73"/>
      <c r="X20" s="73"/>
      <c r="Y20" s="73"/>
      <c r="Z20" s="73"/>
      <c r="AA20" s="73"/>
      <c r="AB20" s="73"/>
      <c r="AC20" s="73"/>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row>
    <row r="21" spans="1:64" s="68" customFormat="1" ht="41.25" customHeight="1" x14ac:dyDescent="0.2">
      <c r="A21" s="69"/>
      <c r="B21" s="69" t="s">
        <v>227</v>
      </c>
      <c r="C21" s="69" t="s">
        <v>26</v>
      </c>
      <c r="D21" s="70">
        <v>44257</v>
      </c>
      <c r="E21" s="70">
        <v>44257</v>
      </c>
      <c r="F21" s="69" t="s">
        <v>27</v>
      </c>
      <c r="G21" s="69">
        <v>2</v>
      </c>
      <c r="I21" s="71">
        <v>420</v>
      </c>
      <c r="J21" s="71"/>
      <c r="K21" s="72"/>
      <c r="L21" s="71">
        <v>420</v>
      </c>
      <c r="M21" s="80" t="s">
        <v>294</v>
      </c>
      <c r="N21" s="69"/>
      <c r="O21" s="69"/>
      <c r="P21" s="69" t="s">
        <v>812</v>
      </c>
      <c r="Q21" s="69" t="s">
        <v>361</v>
      </c>
      <c r="R21" s="69" t="s">
        <v>416</v>
      </c>
      <c r="S21" s="70">
        <v>44257</v>
      </c>
      <c r="T21" s="70">
        <v>44471</v>
      </c>
      <c r="U21" s="69">
        <f t="shared" si="5"/>
        <v>214</v>
      </c>
      <c r="V21" s="69">
        <f t="shared" si="6"/>
        <v>7.1333333333333337</v>
      </c>
      <c r="W21" s="73"/>
      <c r="X21" s="73"/>
      <c r="Y21" s="73"/>
      <c r="Z21" s="73"/>
      <c r="AA21" s="73"/>
      <c r="AB21" s="73"/>
      <c r="AC21" s="73"/>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row>
    <row r="22" spans="1:64" s="68" customFormat="1" ht="41.25" customHeight="1" x14ac:dyDescent="0.2">
      <c r="A22" s="69"/>
      <c r="B22" s="69" t="s">
        <v>228</v>
      </c>
      <c r="C22" s="69" t="s">
        <v>26</v>
      </c>
      <c r="D22" s="70">
        <v>44258</v>
      </c>
      <c r="E22" s="70">
        <v>44258</v>
      </c>
      <c r="F22" s="69" t="s">
        <v>27</v>
      </c>
      <c r="G22" s="69">
        <v>2</v>
      </c>
      <c r="I22" s="71">
        <v>250</v>
      </c>
      <c r="J22" s="71"/>
      <c r="K22" s="72"/>
      <c r="L22" s="71">
        <v>250</v>
      </c>
      <c r="M22" s="80" t="s">
        <v>295</v>
      </c>
      <c r="N22" s="69"/>
      <c r="O22" s="69"/>
      <c r="P22" s="69" t="s">
        <v>812</v>
      </c>
      <c r="Q22" s="69" t="s">
        <v>362</v>
      </c>
      <c r="R22" s="69" t="s">
        <v>417</v>
      </c>
      <c r="S22" s="70">
        <v>44258</v>
      </c>
      <c r="T22" s="70">
        <v>44472</v>
      </c>
      <c r="U22" s="69">
        <f t="shared" si="5"/>
        <v>214</v>
      </c>
      <c r="V22" s="69">
        <f t="shared" si="6"/>
        <v>7.1333333333333337</v>
      </c>
      <c r="W22" s="73"/>
      <c r="X22" s="73"/>
      <c r="Y22" s="73"/>
      <c r="Z22" s="73"/>
      <c r="AA22" s="73"/>
      <c r="AB22" s="73"/>
      <c r="AC22" s="73"/>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row>
    <row r="23" spans="1:64" s="68" customFormat="1" ht="41.25" customHeight="1" x14ac:dyDescent="0.2">
      <c r="A23" s="69"/>
      <c r="B23" s="69" t="s">
        <v>229</v>
      </c>
      <c r="C23" s="69" t="s">
        <v>26</v>
      </c>
      <c r="D23" s="70">
        <v>44258</v>
      </c>
      <c r="E23" s="70">
        <v>44258</v>
      </c>
      <c r="F23" s="69" t="s">
        <v>27</v>
      </c>
      <c r="G23" s="69">
        <v>2</v>
      </c>
      <c r="I23" s="71">
        <v>825</v>
      </c>
      <c r="J23" s="71">
        <v>725</v>
      </c>
      <c r="K23" s="72">
        <f>+I23-J23</f>
        <v>100</v>
      </c>
      <c r="L23" s="71">
        <v>825</v>
      </c>
      <c r="M23" s="80" t="s">
        <v>296</v>
      </c>
      <c r="N23" s="69"/>
      <c r="O23" s="69"/>
      <c r="P23" s="69" t="s">
        <v>812</v>
      </c>
      <c r="Q23" s="69" t="s">
        <v>363</v>
      </c>
      <c r="R23" s="69" t="s">
        <v>418</v>
      </c>
      <c r="S23" s="70">
        <v>44258</v>
      </c>
      <c r="T23" s="70">
        <v>44472</v>
      </c>
      <c r="U23" s="69">
        <f t="shared" si="5"/>
        <v>214</v>
      </c>
      <c r="V23" s="69">
        <f t="shared" si="6"/>
        <v>7.1333333333333337</v>
      </c>
      <c r="W23" s="73"/>
      <c r="X23" s="73"/>
      <c r="Y23" s="73"/>
      <c r="Z23" s="73"/>
      <c r="AA23" s="73"/>
      <c r="AB23" s="73"/>
      <c r="AC23" s="73"/>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row>
    <row r="24" spans="1:64" s="68" customFormat="1" ht="41.25" customHeight="1" x14ac:dyDescent="0.2">
      <c r="A24" s="69"/>
      <c r="B24" s="69" t="s">
        <v>230</v>
      </c>
      <c r="C24" s="69" t="s">
        <v>26</v>
      </c>
      <c r="D24" s="70">
        <v>44259</v>
      </c>
      <c r="E24" s="70">
        <v>44259</v>
      </c>
      <c r="F24" s="69" t="s">
        <v>27</v>
      </c>
      <c r="G24" s="69">
        <v>2</v>
      </c>
      <c r="I24" s="71">
        <v>3230.7</v>
      </c>
      <c r="J24" s="71">
        <v>2670</v>
      </c>
      <c r="K24" s="72">
        <f>+I24-J24</f>
        <v>560.69999999999982</v>
      </c>
      <c r="L24" s="71">
        <v>3230.7</v>
      </c>
      <c r="M24" s="80" t="s">
        <v>297</v>
      </c>
      <c r="N24" s="69"/>
      <c r="O24" s="69"/>
      <c r="P24" s="69" t="s">
        <v>812</v>
      </c>
      <c r="Q24" s="69" t="s">
        <v>364</v>
      </c>
      <c r="R24" s="69" t="s">
        <v>138</v>
      </c>
      <c r="S24" s="70">
        <v>44259</v>
      </c>
      <c r="T24" s="70">
        <v>44301</v>
      </c>
      <c r="U24" s="69">
        <f t="shared" si="5"/>
        <v>42</v>
      </c>
      <c r="V24" s="69">
        <f t="shared" si="6"/>
        <v>1.4</v>
      </c>
      <c r="W24" s="73"/>
      <c r="X24" s="73"/>
      <c r="Y24" s="73"/>
      <c r="Z24" s="73"/>
      <c r="AA24" s="73"/>
      <c r="AB24" s="73"/>
      <c r="AC24" s="73"/>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row>
    <row r="25" spans="1:64" s="68" customFormat="1" ht="41.25" customHeight="1" x14ac:dyDescent="0.2">
      <c r="A25" s="69"/>
      <c r="B25" s="69" t="s">
        <v>231</v>
      </c>
      <c r="C25" s="69" t="s">
        <v>26</v>
      </c>
      <c r="D25" s="70">
        <v>44259</v>
      </c>
      <c r="E25" s="70">
        <v>44259</v>
      </c>
      <c r="F25" s="69" t="s">
        <v>27</v>
      </c>
      <c r="G25" s="69">
        <v>2</v>
      </c>
      <c r="I25" s="71">
        <v>2236.08</v>
      </c>
      <c r="J25" s="71">
        <v>1848</v>
      </c>
      <c r="K25" s="72">
        <f t="shared" ref="K25:K85" si="8">+I25-J25</f>
        <v>388.07999999999993</v>
      </c>
      <c r="L25" s="71">
        <v>2236.08</v>
      </c>
      <c r="M25" s="80" t="s">
        <v>298</v>
      </c>
      <c r="N25" s="69"/>
      <c r="O25" s="69"/>
      <c r="P25" s="69" t="s">
        <v>812</v>
      </c>
      <c r="Q25" s="69" t="s">
        <v>365</v>
      </c>
      <c r="R25" s="69" t="s">
        <v>419</v>
      </c>
      <c r="S25" s="70">
        <v>44259</v>
      </c>
      <c r="T25" s="70">
        <v>44320</v>
      </c>
      <c r="U25" s="69">
        <f t="shared" si="5"/>
        <v>61</v>
      </c>
      <c r="V25" s="69">
        <f t="shared" si="6"/>
        <v>2.0333333333333332</v>
      </c>
      <c r="W25" s="73"/>
      <c r="X25" s="73"/>
      <c r="Y25" s="73"/>
      <c r="Z25" s="73"/>
      <c r="AA25" s="73"/>
      <c r="AB25" s="73"/>
      <c r="AC25" s="73"/>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row>
    <row r="26" spans="1:64" s="68" customFormat="1" ht="41.25" customHeight="1" x14ac:dyDescent="0.2">
      <c r="A26" s="69"/>
      <c r="B26" s="69" t="s">
        <v>232</v>
      </c>
      <c r="C26" s="69" t="s">
        <v>26</v>
      </c>
      <c r="D26" s="70">
        <v>44263</v>
      </c>
      <c r="E26" s="70">
        <v>44263</v>
      </c>
      <c r="F26" s="69" t="s">
        <v>27</v>
      </c>
      <c r="G26" s="69">
        <v>2</v>
      </c>
      <c r="I26" s="71" t="s">
        <v>356</v>
      </c>
      <c r="J26" s="71"/>
      <c r="K26" s="72"/>
      <c r="L26" s="71" t="s">
        <v>356</v>
      </c>
      <c r="M26" s="80" t="s">
        <v>299</v>
      </c>
      <c r="N26" s="69"/>
      <c r="O26" s="69"/>
      <c r="P26" s="69" t="s">
        <v>812</v>
      </c>
      <c r="Q26" s="69" t="s">
        <v>366</v>
      </c>
      <c r="R26" s="69">
        <v>54949972</v>
      </c>
      <c r="S26" s="70">
        <v>44263</v>
      </c>
      <c r="T26" s="70">
        <v>44508</v>
      </c>
      <c r="U26" s="69">
        <f t="shared" si="5"/>
        <v>245</v>
      </c>
      <c r="V26" s="69">
        <f t="shared" si="6"/>
        <v>8.1666666666666661</v>
      </c>
      <c r="W26" s="73"/>
      <c r="X26" s="73"/>
      <c r="Y26" s="73"/>
      <c r="Z26" s="73"/>
      <c r="AA26" s="73"/>
      <c r="AB26" s="73"/>
      <c r="AC26" s="73"/>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row>
    <row r="27" spans="1:64" s="68" customFormat="1" ht="41.25" customHeight="1" x14ac:dyDescent="0.2">
      <c r="A27" s="69"/>
      <c r="B27" s="69" t="s">
        <v>233</v>
      </c>
      <c r="C27" s="69" t="s">
        <v>26</v>
      </c>
      <c r="D27" s="70">
        <v>44263</v>
      </c>
      <c r="E27" s="70">
        <v>44263</v>
      </c>
      <c r="F27" s="69" t="s">
        <v>27</v>
      </c>
      <c r="G27" s="69">
        <v>2</v>
      </c>
      <c r="I27" s="71">
        <v>120</v>
      </c>
      <c r="J27" s="71"/>
      <c r="K27" s="72"/>
      <c r="L27" s="71">
        <v>120</v>
      </c>
      <c r="M27" s="80" t="s">
        <v>300</v>
      </c>
      <c r="N27" s="69"/>
      <c r="O27" s="69"/>
      <c r="P27" s="69" t="s">
        <v>812</v>
      </c>
      <c r="Q27" s="69" t="s">
        <v>367</v>
      </c>
      <c r="R27" s="69" t="s">
        <v>420</v>
      </c>
      <c r="S27" s="70">
        <v>44263</v>
      </c>
      <c r="T27" s="70">
        <v>44477</v>
      </c>
      <c r="U27" s="69">
        <f t="shared" si="5"/>
        <v>214</v>
      </c>
      <c r="V27" s="69">
        <f t="shared" si="6"/>
        <v>7.1333333333333337</v>
      </c>
      <c r="W27" s="73"/>
      <c r="X27" s="73"/>
      <c r="Y27" s="73"/>
      <c r="Z27" s="73"/>
      <c r="AA27" s="73"/>
      <c r="AB27" s="73"/>
      <c r="AC27" s="73"/>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row>
    <row r="28" spans="1:64" s="68" customFormat="1" ht="41.25" customHeight="1" x14ac:dyDescent="0.2">
      <c r="A28" s="69"/>
      <c r="B28" s="69" t="s">
        <v>234</v>
      </c>
      <c r="C28" s="69" t="s">
        <v>26</v>
      </c>
      <c r="D28" s="70">
        <v>44263</v>
      </c>
      <c r="E28" s="70">
        <v>44263</v>
      </c>
      <c r="F28" s="69" t="s">
        <v>27</v>
      </c>
      <c r="G28" s="69">
        <v>2</v>
      </c>
      <c r="I28" s="71">
        <v>116.16</v>
      </c>
      <c r="J28" s="71">
        <v>96</v>
      </c>
      <c r="K28" s="72">
        <f t="shared" si="8"/>
        <v>20.159999999999997</v>
      </c>
      <c r="L28" s="71">
        <v>116.16</v>
      </c>
      <c r="M28" s="80" t="s">
        <v>301</v>
      </c>
      <c r="N28" s="69"/>
      <c r="O28" s="69"/>
      <c r="P28" s="69" t="s">
        <v>812</v>
      </c>
      <c r="Q28" s="69" t="s">
        <v>368</v>
      </c>
      <c r="R28" s="69" t="s">
        <v>421</v>
      </c>
      <c r="S28" s="70">
        <v>44263</v>
      </c>
      <c r="T28" s="70">
        <v>44278</v>
      </c>
      <c r="U28" s="69">
        <f t="shared" si="5"/>
        <v>15</v>
      </c>
      <c r="V28" s="69">
        <f t="shared" si="6"/>
        <v>0.5</v>
      </c>
      <c r="W28" s="73"/>
      <c r="X28" s="73"/>
      <c r="Y28" s="73"/>
      <c r="Z28" s="73"/>
      <c r="AA28" s="73"/>
      <c r="AB28" s="73"/>
      <c r="AC28" s="73"/>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row>
    <row r="29" spans="1:64" s="68" customFormat="1" ht="41.25" customHeight="1" x14ac:dyDescent="0.2">
      <c r="A29" s="69"/>
      <c r="B29" s="69" t="s">
        <v>237</v>
      </c>
      <c r="C29" s="69" t="s">
        <v>26</v>
      </c>
      <c r="D29" s="70">
        <v>44312</v>
      </c>
      <c r="E29" s="70">
        <v>44312</v>
      </c>
      <c r="F29" s="69" t="s">
        <v>27</v>
      </c>
      <c r="G29" s="69">
        <v>2</v>
      </c>
      <c r="I29" s="71" t="s">
        <v>357</v>
      </c>
      <c r="J29" s="71"/>
      <c r="K29" s="72"/>
      <c r="L29" s="71" t="s">
        <v>357</v>
      </c>
      <c r="M29" s="80" t="s">
        <v>302</v>
      </c>
      <c r="N29" s="69"/>
      <c r="O29" s="69"/>
      <c r="P29" s="69" t="s">
        <v>812</v>
      </c>
      <c r="Q29" s="69" t="s">
        <v>369</v>
      </c>
      <c r="R29" s="69">
        <v>611425130</v>
      </c>
      <c r="S29" s="70">
        <v>44312</v>
      </c>
      <c r="T29" s="70">
        <v>44495</v>
      </c>
      <c r="U29" s="69">
        <f t="shared" si="5"/>
        <v>183</v>
      </c>
      <c r="V29" s="69">
        <f t="shared" si="6"/>
        <v>6.1</v>
      </c>
      <c r="W29" s="73"/>
      <c r="X29" s="73"/>
      <c r="Y29" s="73"/>
      <c r="Z29" s="73"/>
      <c r="AA29" s="73"/>
      <c r="AB29" s="73"/>
      <c r="AC29" s="73"/>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row>
    <row r="30" spans="1:64" s="68" customFormat="1" ht="41.25" customHeight="1" x14ac:dyDescent="0.2">
      <c r="A30" s="69"/>
      <c r="B30" s="69" t="s">
        <v>238</v>
      </c>
      <c r="C30" s="69" t="s">
        <v>26</v>
      </c>
      <c r="D30" s="70">
        <v>44264</v>
      </c>
      <c r="E30" s="70">
        <v>44264</v>
      </c>
      <c r="F30" s="69" t="s">
        <v>27</v>
      </c>
      <c r="G30" s="69">
        <v>2</v>
      </c>
      <c r="I30" s="71">
        <v>1835.33</v>
      </c>
      <c r="J30" s="71">
        <v>1516.8</v>
      </c>
      <c r="K30" s="72">
        <f t="shared" si="8"/>
        <v>318.52999999999997</v>
      </c>
      <c r="L30" s="71">
        <v>1835.33</v>
      </c>
      <c r="M30" s="80" t="s">
        <v>303</v>
      </c>
      <c r="N30" s="69"/>
      <c r="O30" s="69"/>
      <c r="P30" s="69" t="s">
        <v>812</v>
      </c>
      <c r="Q30" s="69" t="s">
        <v>72</v>
      </c>
      <c r="R30" s="69" t="s">
        <v>422</v>
      </c>
      <c r="S30" s="70">
        <v>44264</v>
      </c>
      <c r="T30" s="70">
        <v>44629</v>
      </c>
      <c r="U30" s="69">
        <f t="shared" si="5"/>
        <v>365</v>
      </c>
      <c r="V30" s="69">
        <f t="shared" si="6"/>
        <v>12.166666666666666</v>
      </c>
      <c r="W30" s="73"/>
      <c r="X30" s="73"/>
      <c r="Y30" s="73"/>
      <c r="Z30" s="73"/>
      <c r="AA30" s="73"/>
      <c r="AB30" s="73"/>
      <c r="AC30" s="73"/>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row>
    <row r="31" spans="1:64" s="68" customFormat="1" ht="41.25" customHeight="1" x14ac:dyDescent="0.2">
      <c r="A31" s="69"/>
      <c r="B31" s="69" t="s">
        <v>239</v>
      </c>
      <c r="C31" s="69" t="s">
        <v>26</v>
      </c>
      <c r="D31" s="70">
        <v>44264</v>
      </c>
      <c r="E31" s="70">
        <v>44264</v>
      </c>
      <c r="F31" s="69" t="s">
        <v>27</v>
      </c>
      <c r="G31" s="69">
        <v>2</v>
      </c>
      <c r="I31" s="71">
        <v>458.83</v>
      </c>
      <c r="J31" s="71">
        <v>379.2</v>
      </c>
      <c r="K31" s="72">
        <f t="shared" si="8"/>
        <v>79.63</v>
      </c>
      <c r="L31" s="71">
        <v>458.83</v>
      </c>
      <c r="M31" s="80" t="s">
        <v>304</v>
      </c>
      <c r="N31" s="69"/>
      <c r="O31" s="69"/>
      <c r="P31" s="69" t="s">
        <v>812</v>
      </c>
      <c r="Q31" s="69" t="s">
        <v>72</v>
      </c>
      <c r="R31" s="69" t="s">
        <v>422</v>
      </c>
      <c r="S31" s="70">
        <v>44264</v>
      </c>
      <c r="T31" s="70">
        <v>44629</v>
      </c>
      <c r="U31" s="69">
        <f t="shared" si="5"/>
        <v>365</v>
      </c>
      <c r="V31" s="69">
        <f t="shared" si="6"/>
        <v>12.166666666666666</v>
      </c>
      <c r="W31" s="73"/>
      <c r="X31" s="73"/>
      <c r="Y31" s="73"/>
      <c r="Z31" s="73"/>
      <c r="AA31" s="73"/>
      <c r="AB31" s="73"/>
      <c r="AC31" s="73"/>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row>
    <row r="32" spans="1:64" s="68" customFormat="1" ht="41.25" customHeight="1" x14ac:dyDescent="0.2">
      <c r="A32" s="69"/>
      <c r="B32" s="69" t="s">
        <v>240</v>
      </c>
      <c r="C32" s="69" t="s">
        <v>26</v>
      </c>
      <c r="D32" s="70">
        <v>44266</v>
      </c>
      <c r="E32" s="70">
        <v>44266</v>
      </c>
      <c r="F32" s="69" t="s">
        <v>27</v>
      </c>
      <c r="G32" s="69">
        <v>2</v>
      </c>
      <c r="I32" s="71">
        <v>3633.74</v>
      </c>
      <c r="J32" s="71">
        <v>3003.09</v>
      </c>
      <c r="K32" s="72">
        <f t="shared" si="8"/>
        <v>630.64999999999964</v>
      </c>
      <c r="L32" s="71">
        <v>3633.74</v>
      </c>
      <c r="M32" s="80" t="s">
        <v>305</v>
      </c>
      <c r="N32" s="69"/>
      <c r="O32" s="69"/>
      <c r="P32" s="69" t="s">
        <v>812</v>
      </c>
      <c r="Q32" s="69" t="s">
        <v>370</v>
      </c>
      <c r="R32" s="69" t="s">
        <v>423</v>
      </c>
      <c r="S32" s="70">
        <v>44266</v>
      </c>
      <c r="T32" s="70">
        <v>44327</v>
      </c>
      <c r="U32" s="69">
        <f t="shared" si="5"/>
        <v>61</v>
      </c>
      <c r="V32" s="69">
        <f t="shared" si="6"/>
        <v>2.0333333333333332</v>
      </c>
      <c r="W32" s="73"/>
      <c r="X32" s="73"/>
      <c r="Y32" s="73"/>
      <c r="Z32" s="73"/>
      <c r="AA32" s="73"/>
      <c r="AB32" s="73"/>
      <c r="AC32" s="73"/>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row>
    <row r="33" spans="1:64" s="68" customFormat="1" ht="41.25" customHeight="1" x14ac:dyDescent="0.2">
      <c r="A33" s="69"/>
      <c r="B33" s="69" t="s">
        <v>241</v>
      </c>
      <c r="C33" s="69" t="s">
        <v>26</v>
      </c>
      <c r="D33" s="70">
        <v>44273</v>
      </c>
      <c r="E33" s="70">
        <v>44273</v>
      </c>
      <c r="F33" s="69" t="s">
        <v>27</v>
      </c>
      <c r="G33" s="69">
        <v>2</v>
      </c>
      <c r="I33" s="71">
        <v>4565.6000000000004</v>
      </c>
      <c r="J33" s="71">
        <v>4390</v>
      </c>
      <c r="K33" s="72">
        <f t="shared" si="8"/>
        <v>175.60000000000036</v>
      </c>
      <c r="L33" s="71">
        <v>4565.6000000000004</v>
      </c>
      <c r="M33" s="80" t="s">
        <v>306</v>
      </c>
      <c r="N33" s="69"/>
      <c r="O33" s="69"/>
      <c r="P33" s="69" t="s">
        <v>812</v>
      </c>
      <c r="Q33" s="69" t="s">
        <v>371</v>
      </c>
      <c r="R33" s="69" t="s">
        <v>424</v>
      </c>
      <c r="S33" s="70">
        <v>44273</v>
      </c>
      <c r="T33" s="70">
        <v>44283</v>
      </c>
      <c r="U33" s="69">
        <f t="shared" si="5"/>
        <v>10</v>
      </c>
      <c r="V33" s="69">
        <f t="shared" si="6"/>
        <v>0.33333333333333331</v>
      </c>
      <c r="W33" s="73"/>
      <c r="X33" s="73"/>
      <c r="Y33" s="73"/>
      <c r="Z33" s="73"/>
      <c r="AA33" s="73"/>
      <c r="AB33" s="73"/>
      <c r="AC33" s="73"/>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row>
    <row r="34" spans="1:64" s="68" customFormat="1" ht="41.25" customHeight="1" x14ac:dyDescent="0.2">
      <c r="A34" s="69"/>
      <c r="B34" s="69" t="s">
        <v>242</v>
      </c>
      <c r="C34" s="69" t="s">
        <v>26</v>
      </c>
      <c r="D34" s="70">
        <v>44273</v>
      </c>
      <c r="E34" s="70">
        <v>44273</v>
      </c>
      <c r="F34" s="69" t="s">
        <v>27</v>
      </c>
      <c r="G34" s="69">
        <v>2</v>
      </c>
      <c r="I34" s="71">
        <v>121</v>
      </c>
      <c r="J34" s="71">
        <v>100</v>
      </c>
      <c r="K34" s="72">
        <f t="shared" si="8"/>
        <v>21</v>
      </c>
      <c r="L34" s="71">
        <v>121</v>
      </c>
      <c r="M34" s="80" t="s">
        <v>307</v>
      </c>
      <c r="N34" s="69"/>
      <c r="O34" s="69"/>
      <c r="P34" s="69" t="s">
        <v>812</v>
      </c>
      <c r="Q34" s="69" t="s">
        <v>94</v>
      </c>
      <c r="R34" s="69" t="s">
        <v>95</v>
      </c>
      <c r="S34" s="70">
        <v>44273</v>
      </c>
      <c r="T34" s="70">
        <v>44487</v>
      </c>
      <c r="U34" s="69">
        <f t="shared" si="5"/>
        <v>214</v>
      </c>
      <c r="V34" s="69">
        <f t="shared" si="6"/>
        <v>7.1333333333333337</v>
      </c>
      <c r="W34" s="73"/>
      <c r="X34" s="73"/>
      <c r="Y34" s="73"/>
      <c r="Z34" s="73"/>
      <c r="AA34" s="73"/>
      <c r="AB34" s="73"/>
      <c r="AC34" s="73"/>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64" s="68" customFormat="1" ht="41.25" customHeight="1" x14ac:dyDescent="0.2">
      <c r="A35" s="69"/>
      <c r="B35" s="69" t="s">
        <v>243</v>
      </c>
      <c r="C35" s="69" t="s">
        <v>26</v>
      </c>
      <c r="D35" s="70">
        <v>44253</v>
      </c>
      <c r="E35" s="70">
        <v>44253</v>
      </c>
      <c r="F35" s="69" t="s">
        <v>27</v>
      </c>
      <c r="G35" s="69">
        <v>2</v>
      </c>
      <c r="I35" s="71">
        <v>2844.25</v>
      </c>
      <c r="J35" s="71">
        <v>2350.62</v>
      </c>
      <c r="K35" s="72">
        <f t="shared" si="8"/>
        <v>493.63000000000011</v>
      </c>
      <c r="L35" s="71">
        <v>2844.25</v>
      </c>
      <c r="M35" s="80" t="s">
        <v>308</v>
      </c>
      <c r="N35" s="69"/>
      <c r="O35" s="69"/>
      <c r="P35" s="69" t="s">
        <v>812</v>
      </c>
      <c r="Q35" s="69" t="s">
        <v>372</v>
      </c>
      <c r="R35" s="69" t="s">
        <v>425</v>
      </c>
      <c r="S35" s="70">
        <v>44281</v>
      </c>
      <c r="T35" s="70">
        <v>44312</v>
      </c>
      <c r="U35" s="69">
        <f t="shared" si="5"/>
        <v>31</v>
      </c>
      <c r="V35" s="69">
        <f t="shared" si="6"/>
        <v>1.0333333333333334</v>
      </c>
      <c r="W35" s="73"/>
      <c r="X35" s="73"/>
      <c r="Y35" s="73"/>
      <c r="Z35" s="73"/>
      <c r="AA35" s="73"/>
      <c r="AB35" s="73"/>
      <c r="AC35" s="73"/>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row>
    <row r="36" spans="1:64" s="68" customFormat="1" ht="41.25" customHeight="1" x14ac:dyDescent="0.2">
      <c r="A36" s="69"/>
      <c r="B36" s="69" t="s">
        <v>244</v>
      </c>
      <c r="C36" s="69" t="s">
        <v>26</v>
      </c>
      <c r="D36" s="70">
        <v>44293</v>
      </c>
      <c r="E36" s="70">
        <v>44293</v>
      </c>
      <c r="F36" s="69" t="s">
        <v>27</v>
      </c>
      <c r="G36" s="69">
        <v>2</v>
      </c>
      <c r="I36" s="71">
        <v>24.2</v>
      </c>
      <c r="J36" s="71">
        <v>20</v>
      </c>
      <c r="K36" s="72">
        <f t="shared" si="8"/>
        <v>4.1999999999999993</v>
      </c>
      <c r="L36" s="71">
        <v>24.2</v>
      </c>
      <c r="M36" s="80" t="s">
        <v>309</v>
      </c>
      <c r="N36" s="69"/>
      <c r="O36" s="69"/>
      <c r="P36" s="69" t="s">
        <v>812</v>
      </c>
      <c r="Q36" s="69" t="s">
        <v>373</v>
      </c>
      <c r="R36" s="69" t="s">
        <v>426</v>
      </c>
      <c r="S36" s="70">
        <v>44293</v>
      </c>
      <c r="T36" s="70">
        <v>44476</v>
      </c>
      <c r="U36" s="69">
        <f t="shared" si="5"/>
        <v>183</v>
      </c>
      <c r="V36" s="69">
        <f t="shared" si="6"/>
        <v>6.1</v>
      </c>
      <c r="W36" s="73"/>
      <c r="X36" s="73"/>
      <c r="Y36" s="73"/>
      <c r="Z36" s="73"/>
      <c r="AA36" s="73"/>
      <c r="AB36" s="73"/>
      <c r="AC36" s="73"/>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row>
    <row r="37" spans="1:64" s="68" customFormat="1" ht="41.25" customHeight="1" x14ac:dyDescent="0.2">
      <c r="A37" s="69"/>
      <c r="B37" s="69" t="s">
        <v>245</v>
      </c>
      <c r="C37" s="69" t="s">
        <v>26</v>
      </c>
      <c r="D37" s="70">
        <v>44293</v>
      </c>
      <c r="E37" s="70">
        <v>44293</v>
      </c>
      <c r="F37" s="69" t="s">
        <v>27</v>
      </c>
      <c r="G37" s="69">
        <v>2</v>
      </c>
      <c r="I37" s="71">
        <v>24.2</v>
      </c>
      <c r="J37" s="71">
        <v>20</v>
      </c>
      <c r="K37" s="72">
        <f t="shared" si="8"/>
        <v>4.1999999999999993</v>
      </c>
      <c r="L37" s="71">
        <v>24.2</v>
      </c>
      <c r="M37" s="80" t="s">
        <v>309</v>
      </c>
      <c r="N37" s="69"/>
      <c r="O37" s="69"/>
      <c r="P37" s="69" t="s">
        <v>812</v>
      </c>
      <c r="Q37" s="69" t="s">
        <v>374</v>
      </c>
      <c r="R37" s="69" t="s">
        <v>427</v>
      </c>
      <c r="S37" s="70">
        <v>44293</v>
      </c>
      <c r="T37" s="70">
        <v>44476</v>
      </c>
      <c r="U37" s="69">
        <f t="shared" si="5"/>
        <v>183</v>
      </c>
      <c r="V37" s="69">
        <f t="shared" si="6"/>
        <v>6.1</v>
      </c>
      <c r="W37" s="73"/>
      <c r="X37" s="73"/>
      <c r="Y37" s="73"/>
      <c r="Z37" s="73"/>
      <c r="AA37" s="73"/>
      <c r="AB37" s="73"/>
      <c r="AC37" s="73"/>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row>
    <row r="38" spans="1:64" s="68" customFormat="1" ht="41.25" customHeight="1" x14ac:dyDescent="0.2">
      <c r="A38" s="69"/>
      <c r="B38" s="69" t="s">
        <v>246</v>
      </c>
      <c r="C38" s="69" t="s">
        <v>26</v>
      </c>
      <c r="D38" s="70">
        <v>44293</v>
      </c>
      <c r="E38" s="70">
        <v>44293</v>
      </c>
      <c r="F38" s="69" t="s">
        <v>27</v>
      </c>
      <c r="G38" s="69">
        <v>2</v>
      </c>
      <c r="I38" s="71">
        <v>24.2</v>
      </c>
      <c r="J38" s="71">
        <v>20</v>
      </c>
      <c r="K38" s="72">
        <f t="shared" si="8"/>
        <v>4.1999999999999993</v>
      </c>
      <c r="L38" s="71">
        <v>24.2</v>
      </c>
      <c r="M38" s="80" t="s">
        <v>309</v>
      </c>
      <c r="N38" s="69"/>
      <c r="O38" s="69"/>
      <c r="P38" s="69" t="s">
        <v>812</v>
      </c>
      <c r="Q38" s="69" t="s">
        <v>375</v>
      </c>
      <c r="R38" s="69" t="s">
        <v>428</v>
      </c>
      <c r="S38" s="70">
        <v>44293</v>
      </c>
      <c r="T38" s="70">
        <v>44476</v>
      </c>
      <c r="U38" s="69">
        <f t="shared" si="5"/>
        <v>183</v>
      </c>
      <c r="V38" s="69">
        <f t="shared" si="6"/>
        <v>6.1</v>
      </c>
      <c r="W38" s="73"/>
      <c r="X38" s="73"/>
      <c r="Y38" s="73"/>
      <c r="Z38" s="73"/>
      <c r="AA38" s="73"/>
      <c r="AB38" s="73"/>
      <c r="AC38" s="73"/>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row>
    <row r="39" spans="1:64" s="68" customFormat="1" ht="41.25" customHeight="1" x14ac:dyDescent="0.2">
      <c r="A39" s="69"/>
      <c r="B39" s="69" t="s">
        <v>247</v>
      </c>
      <c r="C39" s="69" t="s">
        <v>26</v>
      </c>
      <c r="D39" s="70">
        <v>44293</v>
      </c>
      <c r="E39" s="70">
        <v>44293</v>
      </c>
      <c r="F39" s="69" t="s">
        <v>27</v>
      </c>
      <c r="G39" s="69">
        <v>2</v>
      </c>
      <c r="I39" s="71">
        <v>20</v>
      </c>
      <c r="J39" s="71"/>
      <c r="K39" s="72"/>
      <c r="L39" s="71">
        <v>20</v>
      </c>
      <c r="M39" s="80" t="s">
        <v>309</v>
      </c>
      <c r="N39" s="69"/>
      <c r="O39" s="69"/>
      <c r="P39" s="69" t="s">
        <v>812</v>
      </c>
      <c r="Q39" s="69" t="s">
        <v>376</v>
      </c>
      <c r="R39" s="69" t="s">
        <v>429</v>
      </c>
      <c r="S39" s="70">
        <v>44293</v>
      </c>
      <c r="T39" s="70">
        <v>44476</v>
      </c>
      <c r="U39" s="69">
        <f t="shared" si="5"/>
        <v>183</v>
      </c>
      <c r="V39" s="69">
        <f t="shared" si="6"/>
        <v>6.1</v>
      </c>
      <c r="W39" s="73"/>
      <c r="X39" s="73"/>
      <c r="Y39" s="73"/>
      <c r="Z39" s="73"/>
      <c r="AA39" s="73"/>
      <c r="AB39" s="73"/>
      <c r="AC39" s="73"/>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row>
    <row r="40" spans="1:64" s="68" customFormat="1" ht="41.25" customHeight="1" x14ac:dyDescent="0.2">
      <c r="A40" s="69"/>
      <c r="B40" s="69" t="s">
        <v>248</v>
      </c>
      <c r="C40" s="69" t="s">
        <v>26</v>
      </c>
      <c r="D40" s="70">
        <v>44293</v>
      </c>
      <c r="E40" s="70">
        <v>44293</v>
      </c>
      <c r="F40" s="69" t="s">
        <v>27</v>
      </c>
      <c r="G40" s="69">
        <v>2</v>
      </c>
      <c r="I40" s="71">
        <v>100</v>
      </c>
      <c r="J40" s="71"/>
      <c r="K40" s="72"/>
      <c r="L40" s="71">
        <v>100</v>
      </c>
      <c r="M40" s="80" t="s">
        <v>310</v>
      </c>
      <c r="N40" s="69"/>
      <c r="O40" s="69"/>
      <c r="P40" s="69" t="s">
        <v>812</v>
      </c>
      <c r="Q40" s="69" t="s">
        <v>377</v>
      </c>
      <c r="R40" s="69" t="s">
        <v>430</v>
      </c>
      <c r="S40" s="70">
        <v>44293</v>
      </c>
      <c r="T40" s="70">
        <v>44476</v>
      </c>
      <c r="U40" s="69">
        <f t="shared" si="5"/>
        <v>183</v>
      </c>
      <c r="V40" s="69">
        <f t="shared" si="6"/>
        <v>6.1</v>
      </c>
      <c r="W40" s="73"/>
      <c r="X40" s="73"/>
      <c r="Y40" s="73"/>
      <c r="Z40" s="73"/>
      <c r="AA40" s="73"/>
      <c r="AB40" s="73"/>
      <c r="AC40" s="73"/>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row>
    <row r="41" spans="1:64" s="68" customFormat="1" ht="41.25" customHeight="1" x14ac:dyDescent="0.2">
      <c r="A41" s="69"/>
      <c r="B41" s="69" t="s">
        <v>249</v>
      </c>
      <c r="C41" s="69" t="s">
        <v>26</v>
      </c>
      <c r="D41" s="70">
        <v>44295</v>
      </c>
      <c r="E41" s="70">
        <v>44295</v>
      </c>
      <c r="F41" s="69" t="s">
        <v>27</v>
      </c>
      <c r="G41" s="69">
        <v>2</v>
      </c>
      <c r="I41" s="71">
        <v>363</v>
      </c>
      <c r="J41" s="71">
        <v>300</v>
      </c>
      <c r="K41" s="72">
        <f t="shared" si="8"/>
        <v>63</v>
      </c>
      <c r="L41" s="71">
        <v>363</v>
      </c>
      <c r="M41" s="80" t="s">
        <v>311</v>
      </c>
      <c r="N41" s="69"/>
      <c r="O41" s="69"/>
      <c r="P41" s="69" t="s">
        <v>812</v>
      </c>
      <c r="Q41" s="69" t="s">
        <v>378</v>
      </c>
      <c r="R41" s="69" t="s">
        <v>431</v>
      </c>
      <c r="S41" s="70">
        <v>44295</v>
      </c>
      <c r="T41" s="70">
        <v>44478</v>
      </c>
      <c r="U41" s="69">
        <f t="shared" si="5"/>
        <v>183</v>
      </c>
      <c r="V41" s="69">
        <f t="shared" si="6"/>
        <v>6.1</v>
      </c>
      <c r="W41" s="73"/>
      <c r="X41" s="73"/>
      <c r="Y41" s="73"/>
      <c r="Z41" s="73"/>
      <c r="AA41" s="73"/>
      <c r="AB41" s="73"/>
      <c r="AC41" s="73"/>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row>
    <row r="42" spans="1:64" s="68" customFormat="1" ht="41.25" customHeight="1" x14ac:dyDescent="0.2">
      <c r="A42" s="69"/>
      <c r="B42" s="69" t="s">
        <v>501</v>
      </c>
      <c r="C42" s="69" t="s">
        <v>26</v>
      </c>
      <c r="D42" s="70">
        <v>44293</v>
      </c>
      <c r="E42" s="70">
        <v>44293</v>
      </c>
      <c r="F42" s="69" t="s">
        <v>27</v>
      </c>
      <c r="G42" s="69">
        <v>2</v>
      </c>
      <c r="I42" s="71">
        <v>45</v>
      </c>
      <c r="J42" s="71"/>
      <c r="K42" s="72"/>
      <c r="L42" s="71">
        <v>45</v>
      </c>
      <c r="M42" s="80" t="s">
        <v>312</v>
      </c>
      <c r="N42" s="69"/>
      <c r="O42" s="69"/>
      <c r="P42" s="69" t="s">
        <v>812</v>
      </c>
      <c r="Q42" s="69" t="s">
        <v>379</v>
      </c>
      <c r="R42" s="69">
        <v>303317291</v>
      </c>
      <c r="S42" s="70">
        <v>44293</v>
      </c>
      <c r="T42" s="70">
        <v>44476</v>
      </c>
      <c r="U42" s="69">
        <f t="shared" si="5"/>
        <v>183</v>
      </c>
      <c r="V42" s="69">
        <f t="shared" si="6"/>
        <v>6.1</v>
      </c>
      <c r="W42" s="73"/>
      <c r="X42" s="73"/>
      <c r="Y42" s="73"/>
      <c r="Z42" s="73"/>
      <c r="AA42" s="73"/>
      <c r="AB42" s="73"/>
      <c r="AC42" s="73"/>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row>
    <row r="43" spans="1:64" s="68" customFormat="1" ht="41.25" customHeight="1" x14ac:dyDescent="0.2">
      <c r="A43" s="69"/>
      <c r="B43" s="69" t="s">
        <v>250</v>
      </c>
      <c r="C43" s="69" t="s">
        <v>26</v>
      </c>
      <c r="D43" s="70">
        <v>44293</v>
      </c>
      <c r="E43" s="70">
        <v>44293</v>
      </c>
      <c r="F43" s="69" t="s">
        <v>27</v>
      </c>
      <c r="G43" s="69">
        <v>2</v>
      </c>
      <c r="I43" s="71">
        <v>589.45000000000005</v>
      </c>
      <c r="J43" s="71"/>
      <c r="K43" s="72"/>
      <c r="L43" s="71">
        <v>589.45000000000005</v>
      </c>
      <c r="M43" s="80" t="s">
        <v>313</v>
      </c>
      <c r="N43" s="69"/>
      <c r="O43" s="69"/>
      <c r="P43" s="69" t="s">
        <v>812</v>
      </c>
      <c r="Q43" s="69" t="s">
        <v>380</v>
      </c>
      <c r="R43" s="69" t="s">
        <v>432</v>
      </c>
      <c r="S43" s="70">
        <v>44293</v>
      </c>
      <c r="T43" s="70">
        <v>44476</v>
      </c>
      <c r="U43" s="69">
        <f t="shared" si="5"/>
        <v>183</v>
      </c>
      <c r="V43" s="69">
        <f t="shared" si="6"/>
        <v>6.1</v>
      </c>
      <c r="W43" s="73"/>
      <c r="X43" s="73"/>
      <c r="Y43" s="73"/>
      <c r="Z43" s="73"/>
      <c r="AA43" s="73"/>
      <c r="AB43" s="73"/>
      <c r="AC43" s="73"/>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row>
    <row r="44" spans="1:64" s="68" customFormat="1" ht="41.25" customHeight="1" x14ac:dyDescent="0.2">
      <c r="A44" s="69"/>
      <c r="B44" s="69" t="s">
        <v>251</v>
      </c>
      <c r="C44" s="69" t="s">
        <v>26</v>
      </c>
      <c r="D44" s="70">
        <v>44293</v>
      </c>
      <c r="E44" s="70">
        <v>44293</v>
      </c>
      <c r="F44" s="69" t="s">
        <v>27</v>
      </c>
      <c r="G44" s="69">
        <v>2</v>
      </c>
      <c r="I44" s="71">
        <v>270.38</v>
      </c>
      <c r="J44" s="71">
        <v>250</v>
      </c>
      <c r="K44" s="72">
        <f t="shared" si="8"/>
        <v>20.379999999999995</v>
      </c>
      <c r="L44" s="71">
        <v>270.38</v>
      </c>
      <c r="M44" s="80" t="s">
        <v>314</v>
      </c>
      <c r="N44" s="69"/>
      <c r="O44" s="69"/>
      <c r="P44" s="69" t="s">
        <v>812</v>
      </c>
      <c r="Q44" s="69" t="s">
        <v>381</v>
      </c>
      <c r="R44" s="69" t="s">
        <v>433</v>
      </c>
      <c r="S44" s="70">
        <v>44293</v>
      </c>
      <c r="T44" s="70">
        <v>44476</v>
      </c>
      <c r="U44" s="69">
        <f t="shared" si="5"/>
        <v>183</v>
      </c>
      <c r="V44" s="69">
        <f t="shared" si="6"/>
        <v>6.1</v>
      </c>
      <c r="W44" s="73"/>
      <c r="X44" s="73"/>
      <c r="Y44" s="73"/>
      <c r="Z44" s="73"/>
      <c r="AA44" s="73"/>
      <c r="AB44" s="73"/>
      <c r="AC44" s="73"/>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row>
    <row r="45" spans="1:64" s="68" customFormat="1" ht="41.25" customHeight="1" x14ac:dyDescent="0.2">
      <c r="A45" s="69"/>
      <c r="B45" s="69" t="s">
        <v>252</v>
      </c>
      <c r="C45" s="69" t="s">
        <v>26</v>
      </c>
      <c r="D45" s="70">
        <v>44306</v>
      </c>
      <c r="E45" s="70">
        <v>44306</v>
      </c>
      <c r="F45" s="69" t="s">
        <v>27</v>
      </c>
      <c r="G45" s="69">
        <v>2</v>
      </c>
      <c r="I45" s="71">
        <v>4011.15</v>
      </c>
      <c r="J45" s="71">
        <v>3315</v>
      </c>
      <c r="K45" s="72">
        <f t="shared" si="8"/>
        <v>696.15000000000009</v>
      </c>
      <c r="L45" s="71">
        <v>4011.15</v>
      </c>
      <c r="M45" s="80" t="s">
        <v>315</v>
      </c>
      <c r="N45" s="69"/>
      <c r="O45" s="69"/>
      <c r="P45" s="69" t="s">
        <v>812</v>
      </c>
      <c r="Q45" s="69" t="s">
        <v>382</v>
      </c>
      <c r="R45" s="69" t="s">
        <v>434</v>
      </c>
      <c r="S45" s="70">
        <v>44306</v>
      </c>
      <c r="T45" s="70">
        <v>44367</v>
      </c>
      <c r="U45" s="69">
        <f t="shared" si="5"/>
        <v>61</v>
      </c>
      <c r="V45" s="69">
        <f t="shared" si="6"/>
        <v>2.0333333333333332</v>
      </c>
      <c r="W45" s="73"/>
      <c r="X45" s="73"/>
      <c r="Y45" s="73"/>
      <c r="Z45" s="73"/>
      <c r="AA45" s="73"/>
      <c r="AB45" s="73"/>
      <c r="AC45" s="73"/>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row>
    <row r="46" spans="1:64" s="68" customFormat="1" ht="41.25" customHeight="1" x14ac:dyDescent="0.2">
      <c r="A46" s="69"/>
      <c r="B46" s="69" t="s">
        <v>253</v>
      </c>
      <c r="C46" s="69" t="s">
        <v>26</v>
      </c>
      <c r="D46" s="70">
        <v>44294</v>
      </c>
      <c r="E46" s="70">
        <v>44294</v>
      </c>
      <c r="F46" s="69" t="s">
        <v>27</v>
      </c>
      <c r="G46" s="69">
        <v>2</v>
      </c>
      <c r="I46" s="71">
        <v>279.29000000000002</v>
      </c>
      <c r="J46" s="71">
        <v>258.24</v>
      </c>
      <c r="K46" s="72">
        <f t="shared" si="8"/>
        <v>21.050000000000011</v>
      </c>
      <c r="L46" s="71">
        <v>279.29000000000002</v>
      </c>
      <c r="M46" s="80" t="s">
        <v>316</v>
      </c>
      <c r="N46" s="69"/>
      <c r="O46" s="69"/>
      <c r="P46" s="69" t="s">
        <v>812</v>
      </c>
      <c r="Q46" s="69" t="s">
        <v>381</v>
      </c>
      <c r="R46" s="69" t="s">
        <v>433</v>
      </c>
      <c r="S46" s="70">
        <v>44294</v>
      </c>
      <c r="T46" s="70">
        <v>44508</v>
      </c>
      <c r="U46" s="69">
        <f t="shared" si="5"/>
        <v>214</v>
      </c>
      <c r="V46" s="69">
        <f t="shared" si="6"/>
        <v>7.1333333333333337</v>
      </c>
      <c r="W46" s="73"/>
      <c r="X46" s="73"/>
      <c r="Y46" s="73"/>
      <c r="Z46" s="73"/>
      <c r="AA46" s="73"/>
      <c r="AB46" s="73"/>
      <c r="AC46" s="73"/>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row>
    <row r="47" spans="1:64" s="68" customFormat="1" ht="41.25" customHeight="1" x14ac:dyDescent="0.2">
      <c r="A47" s="69"/>
      <c r="B47" s="69" t="s">
        <v>254</v>
      </c>
      <c r="C47" s="69" t="s">
        <v>26</v>
      </c>
      <c r="D47" s="70">
        <v>44294</v>
      </c>
      <c r="E47" s="70">
        <v>44294</v>
      </c>
      <c r="F47" s="69" t="s">
        <v>27</v>
      </c>
      <c r="G47" s="69">
        <v>2</v>
      </c>
      <c r="I47" s="71">
        <v>342.45</v>
      </c>
      <c r="J47" s="71">
        <v>283.02</v>
      </c>
      <c r="K47" s="72">
        <f t="shared" si="8"/>
        <v>59.430000000000007</v>
      </c>
      <c r="L47" s="71">
        <v>342.45</v>
      </c>
      <c r="M47" s="80" t="s">
        <v>317</v>
      </c>
      <c r="N47" s="69"/>
      <c r="O47" s="69"/>
      <c r="P47" s="69" t="s">
        <v>812</v>
      </c>
      <c r="Q47" s="69" t="s">
        <v>383</v>
      </c>
      <c r="R47" s="69" t="s">
        <v>435</v>
      </c>
      <c r="S47" s="70">
        <v>44294</v>
      </c>
      <c r="T47" s="70">
        <v>44477</v>
      </c>
      <c r="U47" s="69">
        <f t="shared" si="5"/>
        <v>183</v>
      </c>
      <c r="V47" s="69">
        <f t="shared" si="6"/>
        <v>6.1</v>
      </c>
      <c r="W47" s="73"/>
      <c r="X47" s="73"/>
      <c r="Y47" s="73"/>
      <c r="Z47" s="73"/>
      <c r="AA47" s="73"/>
      <c r="AB47" s="73"/>
      <c r="AC47" s="73"/>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row>
    <row r="48" spans="1:64" s="68" customFormat="1" ht="41.25" customHeight="1" x14ac:dyDescent="0.2">
      <c r="A48" s="69"/>
      <c r="B48" s="69" t="s">
        <v>255</v>
      </c>
      <c r="C48" s="69" t="s">
        <v>26</v>
      </c>
      <c r="D48" s="70">
        <v>44294</v>
      </c>
      <c r="E48" s="70">
        <v>44294</v>
      </c>
      <c r="F48" s="69" t="s">
        <v>27</v>
      </c>
      <c r="G48" s="69">
        <v>2</v>
      </c>
      <c r="I48" s="71">
        <v>181.5</v>
      </c>
      <c r="J48" s="71">
        <v>150</v>
      </c>
      <c r="K48" s="72">
        <f t="shared" si="8"/>
        <v>31.5</v>
      </c>
      <c r="L48" s="71">
        <v>181.5</v>
      </c>
      <c r="M48" s="80" t="s">
        <v>318</v>
      </c>
      <c r="N48" s="69"/>
      <c r="O48" s="69"/>
      <c r="P48" s="69" t="s">
        <v>812</v>
      </c>
      <c r="Q48" s="69" t="s">
        <v>384</v>
      </c>
      <c r="R48" s="69" t="s">
        <v>436</v>
      </c>
      <c r="S48" s="70">
        <v>44294</v>
      </c>
      <c r="T48" s="70">
        <v>44477</v>
      </c>
      <c r="U48" s="69">
        <f t="shared" si="5"/>
        <v>183</v>
      </c>
      <c r="V48" s="69">
        <f t="shared" si="6"/>
        <v>6.1</v>
      </c>
      <c r="W48" s="73"/>
      <c r="X48" s="73"/>
      <c r="Y48" s="73"/>
      <c r="Z48" s="73"/>
      <c r="AA48" s="73"/>
      <c r="AB48" s="73"/>
      <c r="AC48" s="73"/>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row>
    <row r="49" spans="1:64" s="68" customFormat="1" ht="41.25" customHeight="1" x14ac:dyDescent="0.2">
      <c r="A49" s="69"/>
      <c r="B49" s="69" t="s">
        <v>256</v>
      </c>
      <c r="C49" s="69" t="s">
        <v>26</v>
      </c>
      <c r="D49" s="70">
        <v>44295</v>
      </c>
      <c r="E49" s="70">
        <v>44295</v>
      </c>
      <c r="F49" s="69" t="s">
        <v>27</v>
      </c>
      <c r="G49" s="69">
        <v>2</v>
      </c>
      <c r="I49" s="71">
        <v>212.96</v>
      </c>
      <c r="J49" s="71">
        <v>176</v>
      </c>
      <c r="K49" s="72">
        <f t="shared" si="8"/>
        <v>36.960000000000008</v>
      </c>
      <c r="L49" s="71">
        <v>212.96</v>
      </c>
      <c r="M49" s="80" t="s">
        <v>319</v>
      </c>
      <c r="N49" s="69"/>
      <c r="O49" s="69"/>
      <c r="P49" s="69" t="s">
        <v>812</v>
      </c>
      <c r="Q49" s="69" t="s">
        <v>385</v>
      </c>
      <c r="R49" s="69" t="s">
        <v>437</v>
      </c>
      <c r="S49" s="70">
        <v>44295</v>
      </c>
      <c r="T49" s="70">
        <v>44325</v>
      </c>
      <c r="U49" s="69">
        <f t="shared" si="5"/>
        <v>30</v>
      </c>
      <c r="V49" s="69">
        <f t="shared" si="6"/>
        <v>1</v>
      </c>
      <c r="W49" s="73"/>
      <c r="X49" s="73"/>
      <c r="Y49" s="73"/>
      <c r="Z49" s="73"/>
      <c r="AA49" s="73"/>
      <c r="AB49" s="73"/>
      <c r="AC49" s="73"/>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row>
    <row r="50" spans="1:64" s="68" customFormat="1" ht="41.25" customHeight="1" x14ac:dyDescent="0.2">
      <c r="A50" s="69"/>
      <c r="B50" s="69" t="s">
        <v>257</v>
      </c>
      <c r="C50" s="69" t="s">
        <v>26</v>
      </c>
      <c r="D50" s="70">
        <v>44294</v>
      </c>
      <c r="E50" s="70">
        <v>44294</v>
      </c>
      <c r="F50" s="69" t="s">
        <v>27</v>
      </c>
      <c r="G50" s="69">
        <v>2</v>
      </c>
      <c r="I50" s="71">
        <v>100</v>
      </c>
      <c r="J50" s="71"/>
      <c r="K50" s="72"/>
      <c r="L50" s="71">
        <v>100</v>
      </c>
      <c r="M50" s="80" t="s">
        <v>320</v>
      </c>
      <c r="N50" s="69"/>
      <c r="O50" s="69"/>
      <c r="P50" s="69" t="s">
        <v>812</v>
      </c>
      <c r="Q50" s="69" t="s">
        <v>386</v>
      </c>
      <c r="R50" s="69">
        <v>393428347</v>
      </c>
      <c r="S50" s="70">
        <v>44294</v>
      </c>
      <c r="T50" s="70">
        <v>44477</v>
      </c>
      <c r="U50" s="69">
        <f t="shared" si="5"/>
        <v>183</v>
      </c>
      <c r="V50" s="69">
        <f t="shared" si="6"/>
        <v>6.1</v>
      </c>
      <c r="W50" s="73"/>
      <c r="X50" s="73"/>
      <c r="Y50" s="73"/>
      <c r="Z50" s="73"/>
      <c r="AA50" s="73"/>
      <c r="AB50" s="73"/>
      <c r="AC50" s="73"/>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row>
    <row r="51" spans="1:64" s="68" customFormat="1" ht="41.25" customHeight="1" x14ac:dyDescent="0.2">
      <c r="A51" s="69"/>
      <c r="B51" s="69" t="s">
        <v>258</v>
      </c>
      <c r="C51" s="69" t="s">
        <v>26</v>
      </c>
      <c r="D51" s="70">
        <v>44300</v>
      </c>
      <c r="E51" s="70">
        <v>44300</v>
      </c>
      <c r="F51" s="69" t="s">
        <v>27</v>
      </c>
      <c r="G51" s="69">
        <v>2</v>
      </c>
      <c r="I51" s="71">
        <v>2340</v>
      </c>
      <c r="J51" s="71"/>
      <c r="K51" s="72"/>
      <c r="L51" s="71">
        <v>2340</v>
      </c>
      <c r="M51" s="80" t="s">
        <v>321</v>
      </c>
      <c r="N51" s="69"/>
      <c r="O51" s="69"/>
      <c r="P51" s="69" t="s">
        <v>812</v>
      </c>
      <c r="Q51" s="69" t="s">
        <v>387</v>
      </c>
      <c r="R51" s="69" t="s">
        <v>438</v>
      </c>
      <c r="S51" s="70">
        <v>44300</v>
      </c>
      <c r="T51" s="70">
        <v>44301</v>
      </c>
      <c r="U51" s="69">
        <f t="shared" si="5"/>
        <v>1</v>
      </c>
      <c r="V51" s="69">
        <f t="shared" si="6"/>
        <v>3.3333333333333333E-2</v>
      </c>
      <c r="W51" s="73"/>
      <c r="X51" s="73"/>
      <c r="Y51" s="73"/>
      <c r="Z51" s="73"/>
      <c r="AA51" s="73"/>
      <c r="AB51" s="73"/>
      <c r="AC51" s="73"/>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row>
    <row r="52" spans="1:64" s="68" customFormat="1" ht="41.25" customHeight="1" x14ac:dyDescent="0.2">
      <c r="A52" s="69"/>
      <c r="B52" s="69" t="s">
        <v>259</v>
      </c>
      <c r="C52" s="69" t="s">
        <v>26</v>
      </c>
      <c r="D52" s="70">
        <v>44305</v>
      </c>
      <c r="E52" s="70">
        <v>44305</v>
      </c>
      <c r="F52" s="69" t="s">
        <v>27</v>
      </c>
      <c r="G52" s="69">
        <v>2</v>
      </c>
      <c r="I52" s="71">
        <v>1076.42</v>
      </c>
      <c r="J52" s="71">
        <v>889.6</v>
      </c>
      <c r="K52" s="72">
        <f t="shared" si="8"/>
        <v>186.82000000000005</v>
      </c>
      <c r="L52" s="71">
        <v>1076.42</v>
      </c>
      <c r="M52" s="80" t="s">
        <v>322</v>
      </c>
      <c r="N52" s="69"/>
      <c r="O52" s="69"/>
      <c r="P52" s="69" t="s">
        <v>812</v>
      </c>
      <c r="Q52" s="69" t="s">
        <v>372</v>
      </c>
      <c r="R52" s="69" t="s">
        <v>425</v>
      </c>
      <c r="S52" s="70">
        <v>44305</v>
      </c>
      <c r="T52" s="70">
        <v>44366</v>
      </c>
      <c r="U52" s="69">
        <f t="shared" si="5"/>
        <v>61</v>
      </c>
      <c r="V52" s="69">
        <f t="shared" si="6"/>
        <v>2.0333333333333332</v>
      </c>
      <c r="W52" s="73"/>
      <c r="X52" s="73"/>
      <c r="Y52" s="73"/>
      <c r="Z52" s="73"/>
      <c r="AA52" s="73"/>
      <c r="AB52" s="73"/>
      <c r="AC52" s="73"/>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row>
    <row r="53" spans="1:64" s="68" customFormat="1" ht="41.25" customHeight="1" x14ac:dyDescent="0.2">
      <c r="A53" s="69"/>
      <c r="B53" s="69" t="s">
        <v>260</v>
      </c>
      <c r="C53" s="69" t="s">
        <v>26</v>
      </c>
      <c r="D53" s="70">
        <v>44308</v>
      </c>
      <c r="E53" s="70">
        <v>44308</v>
      </c>
      <c r="F53" s="69" t="s">
        <v>27</v>
      </c>
      <c r="G53" s="69">
        <v>2</v>
      </c>
      <c r="I53" s="71">
        <v>2925.3</v>
      </c>
      <c r="J53" s="71">
        <v>2417.6</v>
      </c>
      <c r="K53" s="72">
        <f t="shared" si="8"/>
        <v>507.70000000000027</v>
      </c>
      <c r="L53" s="71">
        <v>2925.3</v>
      </c>
      <c r="M53" s="80" t="s">
        <v>323</v>
      </c>
      <c r="N53" s="69"/>
      <c r="O53" s="69"/>
      <c r="P53" s="69" t="s">
        <v>812</v>
      </c>
      <c r="Q53" s="69" t="s">
        <v>72</v>
      </c>
      <c r="R53" s="69" t="s">
        <v>422</v>
      </c>
      <c r="S53" s="70">
        <v>44308</v>
      </c>
      <c r="T53" s="70">
        <v>45038</v>
      </c>
      <c r="U53" s="69">
        <f t="shared" si="5"/>
        <v>730</v>
      </c>
      <c r="V53" s="69">
        <f t="shared" si="6"/>
        <v>24.333333333333332</v>
      </c>
      <c r="W53" s="73"/>
      <c r="X53" s="73"/>
      <c r="Y53" s="73"/>
      <c r="Z53" s="73"/>
      <c r="AA53" s="73"/>
      <c r="AB53" s="73"/>
      <c r="AC53" s="73"/>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row>
    <row r="54" spans="1:64" s="68" customFormat="1" ht="41.25" customHeight="1" x14ac:dyDescent="0.2">
      <c r="A54" s="69"/>
      <c r="B54" s="69" t="s">
        <v>261</v>
      </c>
      <c r="C54" s="69" t="s">
        <v>26</v>
      </c>
      <c r="D54" s="70">
        <v>44312</v>
      </c>
      <c r="E54" s="70">
        <v>44312</v>
      </c>
      <c r="F54" s="69" t="s">
        <v>27</v>
      </c>
      <c r="G54" s="69">
        <v>2</v>
      </c>
      <c r="I54" s="71" t="s">
        <v>356</v>
      </c>
      <c r="J54" s="71"/>
      <c r="K54" s="72"/>
      <c r="L54" s="71" t="s">
        <v>356</v>
      </c>
      <c r="M54" s="80" t="s">
        <v>324</v>
      </c>
      <c r="N54" s="69"/>
      <c r="O54" s="69"/>
      <c r="P54" s="69" t="s">
        <v>812</v>
      </c>
      <c r="Q54" s="69" t="s">
        <v>101</v>
      </c>
      <c r="R54" s="69">
        <v>473108492</v>
      </c>
      <c r="S54" s="70">
        <v>44312</v>
      </c>
      <c r="T54" s="70">
        <v>44495</v>
      </c>
      <c r="U54" s="69">
        <f t="shared" si="5"/>
        <v>183</v>
      </c>
      <c r="V54" s="69">
        <f t="shared" si="6"/>
        <v>6.1</v>
      </c>
      <c r="W54" s="73"/>
      <c r="X54" s="73"/>
      <c r="Y54" s="73"/>
      <c r="Z54" s="73"/>
      <c r="AA54" s="73"/>
      <c r="AB54" s="73"/>
      <c r="AC54" s="73"/>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row>
    <row r="55" spans="1:64" s="68" customFormat="1" ht="41.25" customHeight="1" x14ac:dyDescent="0.2">
      <c r="A55" s="69"/>
      <c r="B55" s="69" t="s">
        <v>262</v>
      </c>
      <c r="C55" s="69" t="s">
        <v>26</v>
      </c>
      <c r="D55" s="70">
        <v>44313</v>
      </c>
      <c r="E55" s="70">
        <v>44313</v>
      </c>
      <c r="F55" s="69" t="s">
        <v>27</v>
      </c>
      <c r="G55" s="69">
        <v>2</v>
      </c>
      <c r="I55" s="71">
        <v>181.5</v>
      </c>
      <c r="J55" s="71">
        <v>150</v>
      </c>
      <c r="K55" s="72">
        <f t="shared" si="8"/>
        <v>31.5</v>
      </c>
      <c r="L55" s="71">
        <v>181.5</v>
      </c>
      <c r="M55" s="80" t="s">
        <v>325</v>
      </c>
      <c r="N55" s="69"/>
      <c r="O55" s="69"/>
      <c r="P55" s="69" t="s">
        <v>812</v>
      </c>
      <c r="Q55" s="69" t="s">
        <v>388</v>
      </c>
      <c r="R55" s="69" t="s">
        <v>439</v>
      </c>
      <c r="S55" s="70">
        <v>44313</v>
      </c>
      <c r="T55" s="70">
        <v>44496</v>
      </c>
      <c r="U55" s="69">
        <f t="shared" si="5"/>
        <v>183</v>
      </c>
      <c r="V55" s="69">
        <f t="shared" si="6"/>
        <v>6.1</v>
      </c>
      <c r="W55" s="73"/>
      <c r="X55" s="73"/>
      <c r="Y55" s="73"/>
      <c r="Z55" s="73"/>
      <c r="AA55" s="73"/>
      <c r="AB55" s="73"/>
      <c r="AC55" s="73"/>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row>
    <row r="56" spans="1:64" s="68" customFormat="1" ht="41.25" customHeight="1" x14ac:dyDescent="0.2">
      <c r="A56" s="69"/>
      <c r="B56" s="69" t="s">
        <v>263</v>
      </c>
      <c r="C56" s="69" t="s">
        <v>26</v>
      </c>
      <c r="D56" s="70">
        <v>44322</v>
      </c>
      <c r="E56" s="70">
        <v>44322</v>
      </c>
      <c r="F56" s="69" t="s">
        <v>27</v>
      </c>
      <c r="G56" s="69">
        <v>2</v>
      </c>
      <c r="I56" s="71">
        <v>700</v>
      </c>
      <c r="J56" s="71"/>
      <c r="K56" s="72"/>
      <c r="L56" s="71">
        <v>700</v>
      </c>
      <c r="M56" s="80" t="s">
        <v>326</v>
      </c>
      <c r="N56" s="69"/>
      <c r="O56" s="69"/>
      <c r="P56" s="69" t="s">
        <v>812</v>
      </c>
      <c r="Q56" s="69" t="s">
        <v>379</v>
      </c>
      <c r="R56" s="69">
        <v>303317291</v>
      </c>
      <c r="S56" s="70">
        <v>44322</v>
      </c>
      <c r="T56" s="70">
        <v>44475</v>
      </c>
      <c r="U56" s="69">
        <f t="shared" si="5"/>
        <v>153</v>
      </c>
      <c r="V56" s="69">
        <f t="shared" si="6"/>
        <v>5.0999999999999996</v>
      </c>
      <c r="W56" s="73"/>
      <c r="X56" s="73"/>
      <c r="Y56" s="73"/>
      <c r="Z56" s="73"/>
      <c r="AA56" s="73"/>
      <c r="AB56" s="73"/>
      <c r="AC56" s="73"/>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row>
    <row r="57" spans="1:64" s="68" customFormat="1" ht="41.25" customHeight="1" x14ac:dyDescent="0.2">
      <c r="A57" s="69"/>
      <c r="B57" s="69" t="s">
        <v>264</v>
      </c>
      <c r="C57" s="69" t="s">
        <v>26</v>
      </c>
      <c r="D57" s="70">
        <v>44322</v>
      </c>
      <c r="E57" s="70">
        <v>44322</v>
      </c>
      <c r="F57" s="69" t="s">
        <v>27</v>
      </c>
      <c r="G57" s="69">
        <v>2</v>
      </c>
      <c r="I57" s="71">
        <v>400</v>
      </c>
      <c r="J57" s="71"/>
      <c r="K57" s="72"/>
      <c r="L57" s="71">
        <v>400</v>
      </c>
      <c r="M57" s="80" t="s">
        <v>327</v>
      </c>
      <c r="N57" s="69"/>
      <c r="O57" s="69"/>
      <c r="P57" s="69" t="s">
        <v>812</v>
      </c>
      <c r="Q57" s="69" t="s">
        <v>389</v>
      </c>
      <c r="R57" s="69">
        <v>27639160</v>
      </c>
      <c r="S57" s="70">
        <v>44322</v>
      </c>
      <c r="T57" s="70">
        <v>44475</v>
      </c>
      <c r="U57" s="69">
        <f t="shared" si="5"/>
        <v>153</v>
      </c>
      <c r="V57" s="69">
        <f t="shared" si="6"/>
        <v>5.0999999999999996</v>
      </c>
      <c r="W57" s="73"/>
      <c r="X57" s="73"/>
      <c r="Y57" s="73"/>
      <c r="Z57" s="73"/>
      <c r="AA57" s="73"/>
      <c r="AB57" s="73"/>
      <c r="AC57" s="73"/>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row>
    <row r="58" spans="1:64" s="68" customFormat="1" ht="41.25" customHeight="1" x14ac:dyDescent="0.2">
      <c r="A58" s="69"/>
      <c r="B58" s="69" t="s">
        <v>265</v>
      </c>
      <c r="C58" s="69" t="s">
        <v>26</v>
      </c>
      <c r="D58" s="70">
        <v>44326</v>
      </c>
      <c r="E58" s="70">
        <v>44326</v>
      </c>
      <c r="F58" s="69" t="s">
        <v>27</v>
      </c>
      <c r="G58" s="69">
        <v>2</v>
      </c>
      <c r="I58" s="71">
        <v>100</v>
      </c>
      <c r="J58" s="71"/>
      <c r="K58" s="72"/>
      <c r="L58" s="71">
        <v>100</v>
      </c>
      <c r="M58" s="80" t="s">
        <v>328</v>
      </c>
      <c r="N58" s="69"/>
      <c r="O58" s="69"/>
      <c r="P58" s="69" t="s">
        <v>812</v>
      </c>
      <c r="Q58" s="69" t="s">
        <v>390</v>
      </c>
      <c r="R58" s="69" t="s">
        <v>440</v>
      </c>
      <c r="S58" s="70">
        <v>44326</v>
      </c>
      <c r="T58" s="70">
        <v>44479</v>
      </c>
      <c r="U58" s="69">
        <f t="shared" si="5"/>
        <v>153</v>
      </c>
      <c r="V58" s="69">
        <f t="shared" si="6"/>
        <v>5.0999999999999996</v>
      </c>
      <c r="W58" s="73"/>
      <c r="X58" s="73"/>
      <c r="Y58" s="73"/>
      <c r="Z58" s="73"/>
      <c r="AA58" s="73"/>
      <c r="AB58" s="73"/>
      <c r="AC58" s="73"/>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row>
    <row r="59" spans="1:64" s="68" customFormat="1" ht="41.25" customHeight="1" x14ac:dyDescent="0.2">
      <c r="A59" s="69"/>
      <c r="B59" s="69" t="s">
        <v>266</v>
      </c>
      <c r="C59" s="69" t="s">
        <v>26</v>
      </c>
      <c r="D59" s="70">
        <v>44327</v>
      </c>
      <c r="E59" s="70">
        <v>44327</v>
      </c>
      <c r="F59" s="69" t="s">
        <v>27</v>
      </c>
      <c r="G59" s="69">
        <v>2</v>
      </c>
      <c r="I59" s="71">
        <v>363</v>
      </c>
      <c r="J59" s="71">
        <v>300</v>
      </c>
      <c r="K59" s="72">
        <f t="shared" si="8"/>
        <v>63</v>
      </c>
      <c r="L59" s="71">
        <v>363</v>
      </c>
      <c r="M59" s="80" t="s">
        <v>329</v>
      </c>
      <c r="N59" s="69"/>
      <c r="O59" s="69"/>
      <c r="P59" s="69" t="s">
        <v>812</v>
      </c>
      <c r="Q59" s="69" t="s">
        <v>391</v>
      </c>
      <c r="R59" s="69" t="s">
        <v>441</v>
      </c>
      <c r="S59" s="70">
        <v>44327</v>
      </c>
      <c r="T59" s="70">
        <v>44480</v>
      </c>
      <c r="U59" s="69">
        <f t="shared" si="5"/>
        <v>153</v>
      </c>
      <c r="V59" s="69">
        <f t="shared" si="6"/>
        <v>5.0999999999999996</v>
      </c>
      <c r="W59" s="73"/>
      <c r="X59" s="73"/>
      <c r="Y59" s="73"/>
      <c r="Z59" s="73"/>
      <c r="AA59" s="73"/>
      <c r="AB59" s="73"/>
      <c r="AC59" s="73"/>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row>
    <row r="60" spans="1:64" s="68" customFormat="1" ht="41.25" customHeight="1" x14ac:dyDescent="0.2">
      <c r="A60" s="69"/>
      <c r="B60" s="69" t="s">
        <v>267</v>
      </c>
      <c r="C60" s="69" t="s">
        <v>26</v>
      </c>
      <c r="D60" s="70">
        <v>44328</v>
      </c>
      <c r="E60" s="70">
        <v>44328</v>
      </c>
      <c r="F60" s="69" t="s">
        <v>27</v>
      </c>
      <c r="G60" s="69">
        <v>2</v>
      </c>
      <c r="I60" s="71">
        <v>57.07</v>
      </c>
      <c r="J60" s="71">
        <v>47.17</v>
      </c>
      <c r="K60" s="72">
        <f t="shared" si="8"/>
        <v>9.8999999999999986</v>
      </c>
      <c r="L60" s="71">
        <v>57.07</v>
      </c>
      <c r="M60" s="80" t="s">
        <v>330</v>
      </c>
      <c r="N60" s="69"/>
      <c r="O60" s="69"/>
      <c r="P60" s="69" t="s">
        <v>812</v>
      </c>
      <c r="Q60" s="69" t="s">
        <v>392</v>
      </c>
      <c r="R60" s="69" t="s">
        <v>442</v>
      </c>
      <c r="S60" s="70">
        <v>44328</v>
      </c>
      <c r="T60" s="70">
        <v>44481</v>
      </c>
      <c r="U60" s="69">
        <f t="shared" si="5"/>
        <v>153</v>
      </c>
      <c r="V60" s="69">
        <f t="shared" si="6"/>
        <v>5.0999999999999996</v>
      </c>
      <c r="W60" s="73"/>
      <c r="X60" s="73"/>
      <c r="Y60" s="73"/>
      <c r="Z60" s="73"/>
      <c r="AA60" s="73"/>
      <c r="AB60" s="73"/>
      <c r="AC60" s="73"/>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row>
    <row r="61" spans="1:64" s="68" customFormat="1" ht="41.25" customHeight="1" x14ac:dyDescent="0.2">
      <c r="A61" s="69"/>
      <c r="B61" s="69" t="s">
        <v>268</v>
      </c>
      <c r="C61" s="69" t="s">
        <v>26</v>
      </c>
      <c r="D61" s="70">
        <v>44333</v>
      </c>
      <c r="E61" s="70">
        <v>44333</v>
      </c>
      <c r="F61" s="69" t="s">
        <v>27</v>
      </c>
      <c r="G61" s="69">
        <v>2</v>
      </c>
      <c r="I61" s="71">
        <v>100</v>
      </c>
      <c r="J61" s="71"/>
      <c r="K61" s="72"/>
      <c r="L61" s="71">
        <v>100</v>
      </c>
      <c r="M61" s="80" t="s">
        <v>331</v>
      </c>
      <c r="N61" s="69"/>
      <c r="O61" s="69"/>
      <c r="P61" s="69" t="s">
        <v>812</v>
      </c>
      <c r="Q61" s="69" t="s">
        <v>393</v>
      </c>
      <c r="R61" s="69" t="s">
        <v>443</v>
      </c>
      <c r="S61" s="70">
        <v>44333</v>
      </c>
      <c r="T61" s="70">
        <v>44486</v>
      </c>
      <c r="U61" s="69">
        <f t="shared" si="5"/>
        <v>153</v>
      </c>
      <c r="V61" s="69">
        <f t="shared" si="6"/>
        <v>5.0999999999999996</v>
      </c>
      <c r="W61" s="73"/>
      <c r="X61" s="73"/>
      <c r="Y61" s="73"/>
      <c r="Z61" s="73"/>
      <c r="AA61" s="73"/>
      <c r="AB61" s="73"/>
      <c r="AC61" s="73"/>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row>
    <row r="62" spans="1:64" s="68" customFormat="1" ht="41.25" customHeight="1" x14ac:dyDescent="0.2">
      <c r="A62" s="69"/>
      <c r="B62" s="69" t="s">
        <v>269</v>
      </c>
      <c r="C62" s="69" t="s">
        <v>26</v>
      </c>
      <c r="D62" s="70">
        <v>44355</v>
      </c>
      <c r="E62" s="70">
        <v>44355</v>
      </c>
      <c r="F62" s="69" t="s">
        <v>27</v>
      </c>
      <c r="G62" s="69">
        <v>2</v>
      </c>
      <c r="I62" s="71">
        <v>1028.5</v>
      </c>
      <c r="J62" s="71">
        <v>850</v>
      </c>
      <c r="K62" s="72">
        <f t="shared" si="8"/>
        <v>178.5</v>
      </c>
      <c r="L62" s="71">
        <v>1028.5</v>
      </c>
      <c r="M62" s="80" t="s">
        <v>332</v>
      </c>
      <c r="N62" s="69"/>
      <c r="O62" s="69"/>
      <c r="P62" s="69" t="s">
        <v>812</v>
      </c>
      <c r="Q62" s="69" t="s">
        <v>394</v>
      </c>
      <c r="R62" s="69" t="s">
        <v>444</v>
      </c>
      <c r="S62" s="70">
        <v>44355</v>
      </c>
      <c r="T62" s="70">
        <v>44362</v>
      </c>
      <c r="U62" s="69">
        <f t="shared" si="5"/>
        <v>7</v>
      </c>
      <c r="V62" s="69">
        <f t="shared" si="6"/>
        <v>0.23333333333333334</v>
      </c>
      <c r="W62" s="73"/>
      <c r="X62" s="73"/>
      <c r="Y62" s="73"/>
      <c r="Z62" s="73"/>
      <c r="AA62" s="73"/>
      <c r="AB62" s="73"/>
      <c r="AC62" s="73"/>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row>
    <row r="63" spans="1:64" s="68" customFormat="1" ht="41.25" customHeight="1" x14ac:dyDescent="0.2">
      <c r="A63" s="69"/>
      <c r="B63" s="69" t="s">
        <v>270</v>
      </c>
      <c r="C63" s="69" t="s">
        <v>26</v>
      </c>
      <c r="D63" s="70">
        <v>44350</v>
      </c>
      <c r="E63" s="70">
        <v>44350</v>
      </c>
      <c r="F63" s="69" t="s">
        <v>27</v>
      </c>
      <c r="G63" s="69">
        <v>2</v>
      </c>
      <c r="I63" s="71">
        <v>47.19</v>
      </c>
      <c r="J63" s="71">
        <v>39</v>
      </c>
      <c r="K63" s="72">
        <f t="shared" si="8"/>
        <v>8.1899999999999977</v>
      </c>
      <c r="L63" s="71">
        <v>47.19</v>
      </c>
      <c r="M63" s="80" t="s">
        <v>333</v>
      </c>
      <c r="N63" s="69"/>
      <c r="O63" s="69"/>
      <c r="P63" s="69" t="s">
        <v>812</v>
      </c>
      <c r="Q63" s="69" t="s">
        <v>395</v>
      </c>
      <c r="R63" s="69" t="s">
        <v>445</v>
      </c>
      <c r="S63" s="70">
        <v>44350</v>
      </c>
      <c r="T63" s="70">
        <v>44472</v>
      </c>
      <c r="U63" s="69">
        <f t="shared" si="5"/>
        <v>122</v>
      </c>
      <c r="V63" s="69">
        <f t="shared" si="6"/>
        <v>4.0666666666666664</v>
      </c>
      <c r="W63" s="73"/>
      <c r="X63" s="73"/>
      <c r="Y63" s="73"/>
      <c r="Z63" s="73"/>
      <c r="AA63" s="73"/>
      <c r="AB63" s="73"/>
      <c r="AC63" s="73"/>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row>
    <row r="64" spans="1:64" s="68" customFormat="1" ht="41.25" customHeight="1" x14ac:dyDescent="0.2">
      <c r="A64" s="69"/>
      <c r="B64" s="69" t="s">
        <v>271</v>
      </c>
      <c r="C64" s="69" t="s">
        <v>26</v>
      </c>
      <c r="D64" s="70">
        <v>44350</v>
      </c>
      <c r="E64" s="70">
        <v>44350</v>
      </c>
      <c r="F64" s="69" t="s">
        <v>27</v>
      </c>
      <c r="G64" s="69">
        <v>2</v>
      </c>
      <c r="I64" s="71">
        <v>100</v>
      </c>
      <c r="J64" s="71"/>
      <c r="K64" s="72"/>
      <c r="L64" s="71">
        <v>100</v>
      </c>
      <c r="M64" s="80" t="s">
        <v>334</v>
      </c>
      <c r="N64" s="69"/>
      <c r="O64" s="69"/>
      <c r="P64" s="69" t="s">
        <v>812</v>
      </c>
      <c r="Q64" s="69" t="s">
        <v>396</v>
      </c>
      <c r="R64" s="69" t="s">
        <v>446</v>
      </c>
      <c r="S64" s="70">
        <v>44350</v>
      </c>
      <c r="T64" s="70">
        <v>44503</v>
      </c>
      <c r="U64" s="69">
        <f t="shared" si="5"/>
        <v>153</v>
      </c>
      <c r="V64" s="69">
        <f t="shared" si="6"/>
        <v>5.0999999999999996</v>
      </c>
      <c r="W64" s="73"/>
      <c r="X64" s="73"/>
      <c r="Y64" s="73"/>
      <c r="Z64" s="73"/>
      <c r="AA64" s="73"/>
      <c r="AB64" s="73"/>
      <c r="AC64" s="73"/>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row>
    <row r="65" spans="1:64" s="68" customFormat="1" ht="41.25" customHeight="1" x14ac:dyDescent="0.2">
      <c r="A65" s="69"/>
      <c r="B65" s="69" t="s">
        <v>272</v>
      </c>
      <c r="C65" s="69" t="s">
        <v>26</v>
      </c>
      <c r="D65" s="70">
        <v>44350</v>
      </c>
      <c r="E65" s="70">
        <v>44350</v>
      </c>
      <c r="F65" s="69" t="s">
        <v>27</v>
      </c>
      <c r="G65" s="69">
        <v>2</v>
      </c>
      <c r="I65" s="71">
        <v>100</v>
      </c>
      <c r="J65" s="71"/>
      <c r="K65" s="72"/>
      <c r="L65" s="71">
        <v>100</v>
      </c>
      <c r="M65" s="80" t="s">
        <v>335</v>
      </c>
      <c r="N65" s="69"/>
      <c r="O65" s="69"/>
      <c r="P65" s="69" t="s">
        <v>812</v>
      </c>
      <c r="Q65" s="69" t="s">
        <v>397</v>
      </c>
      <c r="R65" s="69" t="s">
        <v>447</v>
      </c>
      <c r="S65" s="70">
        <v>44350</v>
      </c>
      <c r="T65" s="70">
        <v>44503</v>
      </c>
      <c r="U65" s="69">
        <f t="shared" si="5"/>
        <v>153</v>
      </c>
      <c r="V65" s="69">
        <f t="shared" si="6"/>
        <v>5.0999999999999996</v>
      </c>
      <c r="W65" s="73"/>
      <c r="X65" s="73"/>
      <c r="Y65" s="73"/>
      <c r="Z65" s="73"/>
      <c r="AA65" s="73"/>
      <c r="AB65" s="73"/>
      <c r="AC65" s="73"/>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row>
    <row r="66" spans="1:64" s="68" customFormat="1" ht="41.25" customHeight="1" x14ac:dyDescent="0.2">
      <c r="A66" s="69"/>
      <c r="B66" s="69" t="s">
        <v>273</v>
      </c>
      <c r="C66" s="69" t="s">
        <v>26</v>
      </c>
      <c r="D66" s="70">
        <v>44371</v>
      </c>
      <c r="E66" s="70">
        <v>44371</v>
      </c>
      <c r="F66" s="69" t="s">
        <v>27</v>
      </c>
      <c r="G66" s="69">
        <v>2</v>
      </c>
      <c r="I66" s="71">
        <v>393.25</v>
      </c>
      <c r="J66" s="71">
        <v>325</v>
      </c>
      <c r="K66" s="72">
        <f t="shared" si="8"/>
        <v>68.25</v>
      </c>
      <c r="L66" s="71">
        <v>393.25</v>
      </c>
      <c r="M66" s="80" t="s">
        <v>336</v>
      </c>
      <c r="N66" s="69"/>
      <c r="O66" s="69"/>
      <c r="P66" s="69" t="s">
        <v>812</v>
      </c>
      <c r="Q66" s="69" t="s">
        <v>398</v>
      </c>
      <c r="R66" s="69" t="s">
        <v>448</v>
      </c>
      <c r="S66" s="70">
        <v>44371</v>
      </c>
      <c r="T66" s="70">
        <v>44401</v>
      </c>
      <c r="U66" s="69">
        <f t="shared" si="5"/>
        <v>30</v>
      </c>
      <c r="V66" s="69">
        <f t="shared" si="6"/>
        <v>1</v>
      </c>
      <c r="W66" s="73"/>
      <c r="X66" s="73"/>
      <c r="Y66" s="73"/>
      <c r="Z66" s="73"/>
      <c r="AA66" s="73"/>
      <c r="AB66" s="73"/>
      <c r="AC66" s="73"/>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row>
    <row r="67" spans="1:64" s="68" customFormat="1" ht="41.25" customHeight="1" x14ac:dyDescent="0.2">
      <c r="A67" s="69"/>
      <c r="B67" s="69" t="s">
        <v>274</v>
      </c>
      <c r="C67" s="69" t="s">
        <v>26</v>
      </c>
      <c r="D67" s="70">
        <v>44396</v>
      </c>
      <c r="E67" s="70">
        <v>44396</v>
      </c>
      <c r="F67" s="69" t="s">
        <v>27</v>
      </c>
      <c r="G67" s="69">
        <v>2</v>
      </c>
      <c r="I67" s="71">
        <v>1108.06</v>
      </c>
      <c r="J67" s="71">
        <v>915.75</v>
      </c>
      <c r="K67" s="72">
        <f t="shared" si="8"/>
        <v>192.30999999999995</v>
      </c>
      <c r="L67" s="71">
        <v>1108.06</v>
      </c>
      <c r="M67" s="80" t="s">
        <v>337</v>
      </c>
      <c r="N67" s="69"/>
      <c r="O67" s="69"/>
      <c r="P67" s="69" t="s">
        <v>812</v>
      </c>
      <c r="Q67" s="69" t="s">
        <v>399</v>
      </c>
      <c r="R67" s="69" t="s">
        <v>449</v>
      </c>
      <c r="S67" s="70">
        <v>44396</v>
      </c>
      <c r="T67" s="70">
        <v>44580</v>
      </c>
      <c r="U67" s="69">
        <f t="shared" si="5"/>
        <v>184</v>
      </c>
      <c r="V67" s="69">
        <f t="shared" si="6"/>
        <v>6.1333333333333337</v>
      </c>
      <c r="W67" s="73"/>
      <c r="X67" s="73"/>
      <c r="Y67" s="73"/>
      <c r="Z67" s="73"/>
      <c r="AA67" s="73"/>
      <c r="AB67" s="73"/>
      <c r="AC67" s="73"/>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row>
    <row r="68" spans="1:64" s="68" customFormat="1" ht="41.25" customHeight="1" x14ac:dyDescent="0.2">
      <c r="A68" s="69"/>
      <c r="B68" s="69" t="s">
        <v>275</v>
      </c>
      <c r="C68" s="69" t="s">
        <v>26</v>
      </c>
      <c r="D68" s="70">
        <v>44412</v>
      </c>
      <c r="E68" s="70">
        <v>44412</v>
      </c>
      <c r="F68" s="69" t="s">
        <v>27</v>
      </c>
      <c r="G68" s="69">
        <v>2</v>
      </c>
      <c r="I68" s="71">
        <v>5142.5</v>
      </c>
      <c r="J68" s="71">
        <v>4250</v>
      </c>
      <c r="K68" s="72">
        <f t="shared" si="8"/>
        <v>892.5</v>
      </c>
      <c r="L68" s="71">
        <v>5142.5</v>
      </c>
      <c r="M68" s="80" t="s">
        <v>338</v>
      </c>
      <c r="N68" s="69"/>
      <c r="O68" s="69"/>
      <c r="P68" s="69" t="s">
        <v>812</v>
      </c>
      <c r="Q68" s="69" t="s">
        <v>400</v>
      </c>
      <c r="R68" s="69" t="s">
        <v>469</v>
      </c>
      <c r="S68" s="70">
        <v>44412</v>
      </c>
      <c r="T68" s="70">
        <v>44443</v>
      </c>
      <c r="U68" s="69">
        <f t="shared" si="5"/>
        <v>31</v>
      </c>
      <c r="V68" s="69">
        <f t="shared" si="6"/>
        <v>1.0333333333333334</v>
      </c>
      <c r="W68" s="73"/>
      <c r="X68" s="73"/>
      <c r="Y68" s="73"/>
      <c r="Z68" s="73"/>
      <c r="AA68" s="73"/>
      <c r="AB68" s="73"/>
      <c r="AC68" s="73"/>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row>
    <row r="69" spans="1:64" s="68" customFormat="1" ht="41.25" customHeight="1" x14ac:dyDescent="0.2">
      <c r="A69" s="69"/>
      <c r="B69" s="69" t="s">
        <v>276</v>
      </c>
      <c r="C69" s="69" t="s">
        <v>26</v>
      </c>
      <c r="D69" s="70">
        <v>44398</v>
      </c>
      <c r="E69" s="70">
        <v>44398</v>
      </c>
      <c r="F69" s="69" t="s">
        <v>27</v>
      </c>
      <c r="G69" s="69">
        <v>2</v>
      </c>
      <c r="I69" s="71">
        <v>675.7</v>
      </c>
      <c r="J69" s="71">
        <v>558.42999999999995</v>
      </c>
      <c r="K69" s="72">
        <f t="shared" si="8"/>
        <v>117.2700000000001</v>
      </c>
      <c r="L69" s="71">
        <v>675.7</v>
      </c>
      <c r="M69" s="80" t="s">
        <v>339</v>
      </c>
      <c r="N69" s="69"/>
      <c r="O69" s="69"/>
      <c r="P69" s="69" t="s">
        <v>812</v>
      </c>
      <c r="Q69" s="69" t="s">
        <v>401</v>
      </c>
      <c r="R69" s="69" t="s">
        <v>470</v>
      </c>
      <c r="S69" s="70">
        <v>44398</v>
      </c>
      <c r="T69" s="70">
        <v>44582</v>
      </c>
      <c r="U69" s="69">
        <f t="shared" si="5"/>
        <v>184</v>
      </c>
      <c r="V69" s="69">
        <f t="shared" si="6"/>
        <v>6.1333333333333337</v>
      </c>
      <c r="W69" s="73"/>
      <c r="X69" s="73"/>
      <c r="Y69" s="73"/>
      <c r="Z69" s="73"/>
      <c r="AA69" s="73"/>
      <c r="AB69" s="73"/>
      <c r="AC69" s="73"/>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row>
    <row r="70" spans="1:64" s="68" customFormat="1" ht="41.25" customHeight="1" x14ac:dyDescent="0.2">
      <c r="A70" s="69"/>
      <c r="B70" s="69" t="s">
        <v>277</v>
      </c>
      <c r="C70" s="69" t="s">
        <v>26</v>
      </c>
      <c r="D70" s="70">
        <v>44418</v>
      </c>
      <c r="E70" s="70">
        <v>44418</v>
      </c>
      <c r="F70" s="69" t="s">
        <v>27</v>
      </c>
      <c r="G70" s="69">
        <v>2</v>
      </c>
      <c r="I70" s="71">
        <v>534.34</v>
      </c>
      <c r="J70" s="71">
        <v>441.6</v>
      </c>
      <c r="K70" s="72">
        <f t="shared" si="8"/>
        <v>92.740000000000009</v>
      </c>
      <c r="L70" s="71">
        <v>534.34</v>
      </c>
      <c r="M70" s="80" t="s">
        <v>340</v>
      </c>
      <c r="N70" s="69"/>
      <c r="O70" s="69"/>
      <c r="P70" s="69" t="s">
        <v>812</v>
      </c>
      <c r="Q70" s="69" t="s">
        <v>72</v>
      </c>
      <c r="R70" s="69" t="s">
        <v>422</v>
      </c>
      <c r="S70" s="70">
        <v>44418</v>
      </c>
      <c r="T70" s="70">
        <v>44479</v>
      </c>
      <c r="U70" s="69">
        <f t="shared" si="5"/>
        <v>61</v>
      </c>
      <c r="V70" s="69">
        <f t="shared" si="6"/>
        <v>2.0333333333333332</v>
      </c>
      <c r="W70" s="73"/>
      <c r="X70" s="73"/>
      <c r="Y70" s="73"/>
      <c r="Z70" s="73"/>
      <c r="AA70" s="73"/>
      <c r="AB70" s="73"/>
      <c r="AC70" s="73"/>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row>
    <row r="71" spans="1:64" s="68" customFormat="1" ht="41.25" customHeight="1" x14ac:dyDescent="0.2">
      <c r="A71" s="69"/>
      <c r="B71" s="69" t="s">
        <v>278</v>
      </c>
      <c r="C71" s="69" t="s">
        <v>26</v>
      </c>
      <c r="D71" s="70">
        <v>44469</v>
      </c>
      <c r="E71" s="70">
        <v>44469</v>
      </c>
      <c r="F71" s="69" t="s">
        <v>27</v>
      </c>
      <c r="G71" s="69">
        <v>2</v>
      </c>
      <c r="I71" s="71">
        <v>1126.2</v>
      </c>
      <c r="J71" s="71">
        <v>930.75</v>
      </c>
      <c r="K71" s="72">
        <f t="shared" si="8"/>
        <v>195.45000000000005</v>
      </c>
      <c r="L71" s="71">
        <v>1126.2</v>
      </c>
      <c r="M71" s="80" t="s">
        <v>341</v>
      </c>
      <c r="N71" s="69"/>
      <c r="O71" s="69"/>
      <c r="P71" s="69" t="s">
        <v>812</v>
      </c>
      <c r="Q71" s="69" t="s">
        <v>402</v>
      </c>
      <c r="R71" s="69" t="s">
        <v>455</v>
      </c>
      <c r="S71" s="70">
        <v>44469</v>
      </c>
      <c r="T71" s="70">
        <v>44499</v>
      </c>
      <c r="U71" s="69">
        <f t="shared" si="5"/>
        <v>30</v>
      </c>
      <c r="V71" s="69">
        <f t="shared" si="6"/>
        <v>1</v>
      </c>
      <c r="W71" s="73"/>
      <c r="X71" s="73"/>
      <c r="Y71" s="73"/>
      <c r="Z71" s="73"/>
      <c r="AA71" s="73"/>
      <c r="AB71" s="73"/>
      <c r="AC71" s="73"/>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row>
    <row r="72" spans="1:64" s="68" customFormat="1" ht="41.25" customHeight="1" x14ac:dyDescent="0.2">
      <c r="A72" s="69"/>
      <c r="B72" s="69" t="s">
        <v>279</v>
      </c>
      <c r="C72" s="69" t="s">
        <v>26</v>
      </c>
      <c r="D72" s="70">
        <v>44459</v>
      </c>
      <c r="E72" s="70">
        <v>44459</v>
      </c>
      <c r="F72" s="69" t="s">
        <v>27</v>
      </c>
      <c r="G72" s="69">
        <v>2</v>
      </c>
      <c r="I72" s="71" t="s">
        <v>456</v>
      </c>
      <c r="J72" s="71"/>
      <c r="K72" s="72"/>
      <c r="L72" s="71" t="s">
        <v>358</v>
      </c>
      <c r="M72" s="80" t="s">
        <v>342</v>
      </c>
      <c r="N72" s="69"/>
      <c r="O72" s="69"/>
      <c r="P72" s="69" t="s">
        <v>812</v>
      </c>
      <c r="Q72" s="69" t="s">
        <v>403</v>
      </c>
      <c r="R72" s="69">
        <v>5567038806</v>
      </c>
      <c r="S72" s="70">
        <v>44459</v>
      </c>
      <c r="T72" s="70">
        <v>44489</v>
      </c>
      <c r="U72" s="69">
        <f t="shared" si="5"/>
        <v>30</v>
      </c>
      <c r="V72" s="69">
        <f t="shared" si="6"/>
        <v>1</v>
      </c>
      <c r="W72" s="73"/>
      <c r="X72" s="73"/>
      <c r="Y72" s="73"/>
      <c r="Z72" s="73"/>
      <c r="AA72" s="73"/>
      <c r="AB72" s="73"/>
      <c r="AC72" s="73"/>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row>
    <row r="73" spans="1:64" s="68" customFormat="1" ht="41.25" customHeight="1" x14ac:dyDescent="0.2">
      <c r="A73" s="69"/>
      <c r="B73" s="69" t="s">
        <v>280</v>
      </c>
      <c r="C73" s="69" t="s">
        <v>26</v>
      </c>
      <c r="D73" s="70">
        <v>44476</v>
      </c>
      <c r="E73" s="70">
        <v>44476</v>
      </c>
      <c r="F73" s="69" t="s">
        <v>27</v>
      </c>
      <c r="G73" s="69">
        <v>2</v>
      </c>
      <c r="I73" s="71">
        <v>484</v>
      </c>
      <c r="J73" s="71">
        <v>400</v>
      </c>
      <c r="K73" s="72">
        <f>+I73-J73</f>
        <v>84</v>
      </c>
      <c r="L73" s="71">
        <v>484</v>
      </c>
      <c r="M73" s="80" t="s">
        <v>343</v>
      </c>
      <c r="N73" s="69"/>
      <c r="O73" s="69"/>
      <c r="P73" s="69" t="s">
        <v>812</v>
      </c>
      <c r="Q73" s="69" t="s">
        <v>404</v>
      </c>
      <c r="R73" s="69" t="s">
        <v>506</v>
      </c>
      <c r="S73" s="70">
        <v>44476</v>
      </c>
      <c r="T73" s="70">
        <v>44477</v>
      </c>
      <c r="U73" s="69">
        <f t="shared" si="5"/>
        <v>1</v>
      </c>
      <c r="V73" s="69">
        <f t="shared" si="6"/>
        <v>3.3333333333333333E-2</v>
      </c>
      <c r="W73" s="73"/>
      <c r="X73" s="73"/>
      <c r="Y73" s="73"/>
      <c r="Z73" s="73"/>
      <c r="AA73" s="73"/>
      <c r="AB73" s="73"/>
      <c r="AC73" s="73"/>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row>
    <row r="74" spans="1:64" s="68" customFormat="1" ht="41.25" customHeight="1" x14ac:dyDescent="0.2">
      <c r="A74" s="69"/>
      <c r="B74" s="69" t="s">
        <v>281</v>
      </c>
      <c r="C74" s="69" t="s">
        <v>26</v>
      </c>
      <c r="D74" s="70">
        <v>44476</v>
      </c>
      <c r="E74" s="70">
        <v>44476</v>
      </c>
      <c r="F74" s="69" t="s">
        <v>27</v>
      </c>
      <c r="G74" s="69">
        <v>2</v>
      </c>
      <c r="I74" s="71">
        <v>100</v>
      </c>
      <c r="J74" s="71">
        <v>82.64</v>
      </c>
      <c r="K74" s="72">
        <f t="shared" si="8"/>
        <v>17.36</v>
      </c>
      <c r="L74" s="71">
        <v>100</v>
      </c>
      <c r="M74" s="80" t="s">
        <v>344</v>
      </c>
      <c r="N74" s="69"/>
      <c r="O74" s="69"/>
      <c r="P74" s="69" t="s">
        <v>812</v>
      </c>
      <c r="Q74" s="69" t="s">
        <v>405</v>
      </c>
      <c r="R74" s="69" t="s">
        <v>507</v>
      </c>
      <c r="S74" s="70">
        <v>44476</v>
      </c>
      <c r="T74" s="70">
        <v>44477</v>
      </c>
      <c r="U74" s="69">
        <f t="shared" si="5"/>
        <v>1</v>
      </c>
      <c r="V74" s="69">
        <f t="shared" si="6"/>
        <v>3.3333333333333333E-2</v>
      </c>
      <c r="W74" s="73"/>
      <c r="X74" s="73"/>
      <c r="Y74" s="73"/>
      <c r="Z74" s="73"/>
      <c r="AA74" s="73"/>
      <c r="AB74" s="73"/>
      <c r="AC74" s="73"/>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row>
    <row r="75" spans="1:64" s="68" customFormat="1" ht="41.25" customHeight="1" x14ac:dyDescent="0.2">
      <c r="A75" s="69"/>
      <c r="B75" s="69" t="s">
        <v>282</v>
      </c>
      <c r="C75" s="69" t="s">
        <v>26</v>
      </c>
      <c r="D75" s="70">
        <v>44473</v>
      </c>
      <c r="E75" s="70">
        <v>44473</v>
      </c>
      <c r="F75" s="69" t="s">
        <v>27</v>
      </c>
      <c r="G75" s="69">
        <v>2</v>
      </c>
      <c r="I75" s="71">
        <v>2211.88</v>
      </c>
      <c r="J75" s="71">
        <v>1828</v>
      </c>
      <c r="K75" s="72">
        <f t="shared" si="8"/>
        <v>383.88000000000011</v>
      </c>
      <c r="L75" s="71">
        <v>2211.88</v>
      </c>
      <c r="M75" s="80" t="s">
        <v>345</v>
      </c>
      <c r="N75" s="69"/>
      <c r="O75" s="69"/>
      <c r="P75" s="69" t="s">
        <v>812</v>
      </c>
      <c r="Q75" s="69" t="s">
        <v>406</v>
      </c>
      <c r="R75" s="69" t="s">
        <v>457</v>
      </c>
      <c r="S75" s="70">
        <v>44473</v>
      </c>
      <c r="T75" s="70">
        <v>44475</v>
      </c>
      <c r="U75" s="69">
        <f t="shared" si="5"/>
        <v>2</v>
      </c>
      <c r="V75" s="69">
        <f t="shared" si="6"/>
        <v>6.6666666666666666E-2</v>
      </c>
      <c r="W75" s="73"/>
      <c r="X75" s="73"/>
      <c r="Y75" s="73"/>
      <c r="Z75" s="73"/>
      <c r="AA75" s="73"/>
      <c r="AB75" s="73"/>
      <c r="AC75" s="73"/>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row>
    <row r="76" spans="1:64" s="68" customFormat="1" ht="41.25" customHeight="1" x14ac:dyDescent="0.2">
      <c r="A76" s="69"/>
      <c r="B76" s="69" t="s">
        <v>283</v>
      </c>
      <c r="C76" s="69" t="s">
        <v>26</v>
      </c>
      <c r="D76" s="70">
        <v>44484</v>
      </c>
      <c r="E76" s="70">
        <v>44484</v>
      </c>
      <c r="F76" s="69" t="s">
        <v>27</v>
      </c>
      <c r="G76" s="69">
        <v>2</v>
      </c>
      <c r="I76" s="71">
        <v>3569.5</v>
      </c>
      <c r="J76" s="71">
        <v>2950</v>
      </c>
      <c r="K76" s="72">
        <f>+I76-J76</f>
        <v>619.5</v>
      </c>
      <c r="L76" s="71">
        <v>3569.5</v>
      </c>
      <c r="M76" s="80" t="s">
        <v>346</v>
      </c>
      <c r="N76" s="69"/>
      <c r="O76" s="69"/>
      <c r="P76" s="69" t="s">
        <v>812</v>
      </c>
      <c r="Q76" s="69" t="s">
        <v>407</v>
      </c>
      <c r="R76" s="69" t="s">
        <v>458</v>
      </c>
      <c r="S76" s="70">
        <v>44484</v>
      </c>
      <c r="T76" s="70">
        <v>44486</v>
      </c>
      <c r="U76" s="69">
        <f t="shared" si="5"/>
        <v>2</v>
      </c>
      <c r="V76" s="69">
        <f t="shared" si="6"/>
        <v>6.6666666666666666E-2</v>
      </c>
      <c r="W76" s="73"/>
      <c r="X76" s="73"/>
      <c r="Y76" s="73"/>
      <c r="Z76" s="73"/>
      <c r="AA76" s="73"/>
      <c r="AB76" s="73"/>
      <c r="AC76" s="73"/>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row>
    <row r="77" spans="1:64" s="68" customFormat="1" ht="41.25" customHeight="1" x14ac:dyDescent="0.2">
      <c r="A77" s="69"/>
      <c r="B77" s="69" t="s">
        <v>284</v>
      </c>
      <c r="C77" s="69" t="s">
        <v>26</v>
      </c>
      <c r="D77" s="70">
        <v>44484</v>
      </c>
      <c r="E77" s="70">
        <v>44484</v>
      </c>
      <c r="F77" s="69" t="s">
        <v>27</v>
      </c>
      <c r="G77" s="69">
        <v>2</v>
      </c>
      <c r="I77" s="71">
        <v>4198.7</v>
      </c>
      <c r="J77" s="71">
        <v>419.87</v>
      </c>
      <c r="K77" s="72">
        <f>+I77-J77</f>
        <v>3778.83</v>
      </c>
      <c r="L77" s="71">
        <v>4198.7</v>
      </c>
      <c r="M77" s="80" t="s">
        <v>347</v>
      </c>
      <c r="N77" s="69"/>
      <c r="O77" s="69"/>
      <c r="P77" s="69" t="s">
        <v>812</v>
      </c>
      <c r="Q77" s="69" t="s">
        <v>460</v>
      </c>
      <c r="R77" s="69" t="s">
        <v>459</v>
      </c>
      <c r="S77" s="70">
        <v>44484</v>
      </c>
      <c r="T77" s="70">
        <v>44486</v>
      </c>
      <c r="U77" s="69">
        <f t="shared" si="5"/>
        <v>2</v>
      </c>
      <c r="V77" s="69">
        <f t="shared" si="6"/>
        <v>6.6666666666666666E-2</v>
      </c>
      <c r="W77" s="73"/>
      <c r="X77" s="73"/>
      <c r="Y77" s="73"/>
      <c r="Z77" s="73"/>
      <c r="AA77" s="73"/>
      <c r="AB77" s="73"/>
      <c r="AC77" s="73"/>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row>
    <row r="78" spans="1:64" s="68" customFormat="1" ht="41.25" customHeight="1" x14ac:dyDescent="0.2">
      <c r="A78" s="69"/>
      <c r="B78" s="69" t="s">
        <v>285</v>
      </c>
      <c r="C78" s="69" t="s">
        <v>26</v>
      </c>
      <c r="D78" s="70">
        <v>44491</v>
      </c>
      <c r="E78" s="70">
        <v>44491</v>
      </c>
      <c r="F78" s="69" t="s">
        <v>27</v>
      </c>
      <c r="G78" s="69">
        <v>2</v>
      </c>
      <c r="I78" s="71">
        <v>2500</v>
      </c>
      <c r="J78" s="71"/>
      <c r="K78" s="72"/>
      <c r="L78" s="71">
        <v>2500</v>
      </c>
      <c r="M78" s="80" t="s">
        <v>348</v>
      </c>
      <c r="N78" s="69"/>
      <c r="O78" s="69"/>
      <c r="P78" s="69" t="s">
        <v>812</v>
      </c>
      <c r="Q78" s="69" t="s">
        <v>408</v>
      </c>
      <c r="R78" s="69" t="s">
        <v>461</v>
      </c>
      <c r="S78" s="70">
        <v>44491</v>
      </c>
      <c r="T78" s="70">
        <v>44795</v>
      </c>
      <c r="U78" s="69">
        <f t="shared" si="5"/>
        <v>304</v>
      </c>
      <c r="V78" s="69">
        <f t="shared" si="6"/>
        <v>10.133333333333333</v>
      </c>
      <c r="W78" s="73"/>
      <c r="X78" s="73"/>
      <c r="Y78" s="73"/>
      <c r="Z78" s="73"/>
      <c r="AA78" s="73"/>
      <c r="AB78" s="73"/>
      <c r="AC78" s="73"/>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row>
    <row r="79" spans="1:64" s="68" customFormat="1" ht="41.25" customHeight="1" x14ac:dyDescent="0.2">
      <c r="A79" s="69"/>
      <c r="B79" s="69" t="s">
        <v>286</v>
      </c>
      <c r="C79" s="69" t="s">
        <v>26</v>
      </c>
      <c r="D79" s="70">
        <v>44467</v>
      </c>
      <c r="E79" s="70">
        <v>44467</v>
      </c>
      <c r="F79" s="69" t="s">
        <v>27</v>
      </c>
      <c r="G79" s="69">
        <v>2</v>
      </c>
      <c r="I79" s="71">
        <v>792.25</v>
      </c>
      <c r="J79" s="71">
        <v>654.75</v>
      </c>
      <c r="K79" s="72">
        <f t="shared" si="8"/>
        <v>137.5</v>
      </c>
      <c r="L79" s="71" t="s">
        <v>359</v>
      </c>
      <c r="M79" s="80" t="s">
        <v>349</v>
      </c>
      <c r="N79" s="69"/>
      <c r="O79" s="69"/>
      <c r="P79" s="69" t="s">
        <v>812</v>
      </c>
      <c r="Q79" s="69" t="s">
        <v>409</v>
      </c>
      <c r="R79" s="69" t="s">
        <v>455</v>
      </c>
      <c r="S79" s="70">
        <v>44467</v>
      </c>
      <c r="T79" s="70">
        <v>44558</v>
      </c>
      <c r="U79" s="69">
        <f t="shared" si="5"/>
        <v>91</v>
      </c>
      <c r="V79" s="69">
        <f t="shared" si="6"/>
        <v>3.0333333333333332</v>
      </c>
      <c r="W79" s="73"/>
      <c r="X79" s="73"/>
      <c r="Y79" s="73"/>
      <c r="Z79" s="73"/>
      <c r="AA79" s="73"/>
      <c r="AB79" s="73"/>
      <c r="AC79" s="73"/>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row>
    <row r="80" spans="1:64" s="68" customFormat="1" ht="41.25" customHeight="1" x14ac:dyDescent="0.2">
      <c r="A80" s="69"/>
      <c r="B80" s="69" t="s">
        <v>287</v>
      </c>
      <c r="C80" s="69" t="s">
        <v>26</v>
      </c>
      <c r="D80" s="70">
        <v>44519</v>
      </c>
      <c r="E80" s="70">
        <v>44519</v>
      </c>
      <c r="F80" s="69" t="s">
        <v>27</v>
      </c>
      <c r="G80" s="69">
        <v>2</v>
      </c>
      <c r="I80" s="71">
        <v>2480.5</v>
      </c>
      <c r="J80" s="71">
        <v>2050</v>
      </c>
      <c r="K80" s="72">
        <f t="shared" si="8"/>
        <v>430.5</v>
      </c>
      <c r="L80" s="71">
        <v>2480.5</v>
      </c>
      <c r="M80" s="80" t="s">
        <v>350</v>
      </c>
      <c r="N80" s="69"/>
      <c r="O80" s="69"/>
      <c r="P80" s="69" t="s">
        <v>812</v>
      </c>
      <c r="Q80" s="69" t="s">
        <v>410</v>
      </c>
      <c r="R80" s="69" t="s">
        <v>454</v>
      </c>
      <c r="S80" s="70">
        <v>44519</v>
      </c>
      <c r="T80" s="70">
        <v>44611</v>
      </c>
      <c r="U80" s="69">
        <f t="shared" si="5"/>
        <v>92</v>
      </c>
      <c r="V80" s="69">
        <f t="shared" si="6"/>
        <v>3.0666666666666669</v>
      </c>
      <c r="W80" s="73"/>
      <c r="X80" s="73"/>
      <c r="Y80" s="73"/>
      <c r="Z80" s="73"/>
      <c r="AA80" s="73"/>
      <c r="AB80" s="73"/>
      <c r="AC80" s="73"/>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row>
    <row r="81" spans="1:64" s="68" customFormat="1" ht="41.25" customHeight="1" x14ac:dyDescent="0.2">
      <c r="A81" s="69"/>
      <c r="B81" s="69" t="s">
        <v>288</v>
      </c>
      <c r="C81" s="69" t="s">
        <v>26</v>
      </c>
      <c r="D81" s="70">
        <v>44516</v>
      </c>
      <c r="E81" s="70">
        <v>44516</v>
      </c>
      <c r="F81" s="69" t="s">
        <v>27</v>
      </c>
      <c r="G81" s="69">
        <v>2</v>
      </c>
      <c r="I81" s="71">
        <v>617.1</v>
      </c>
      <c r="J81" s="71">
        <v>510</v>
      </c>
      <c r="K81" s="72">
        <f t="shared" si="8"/>
        <v>107.10000000000002</v>
      </c>
      <c r="L81" s="71">
        <v>617.1</v>
      </c>
      <c r="M81" s="80" t="s">
        <v>351</v>
      </c>
      <c r="N81" s="69"/>
      <c r="O81" s="69"/>
      <c r="P81" s="69" t="s">
        <v>812</v>
      </c>
      <c r="Q81" s="69" t="s">
        <v>411</v>
      </c>
      <c r="R81" s="69" t="s">
        <v>453</v>
      </c>
      <c r="S81" s="70">
        <v>44516</v>
      </c>
      <c r="T81" s="70">
        <v>44523</v>
      </c>
      <c r="U81" s="69">
        <f t="shared" si="5"/>
        <v>7</v>
      </c>
      <c r="V81" s="69">
        <f t="shared" si="6"/>
        <v>0.23333333333333334</v>
      </c>
      <c r="W81" s="73"/>
      <c r="X81" s="73"/>
      <c r="Y81" s="73"/>
      <c r="Z81" s="73"/>
      <c r="AA81" s="73"/>
      <c r="AB81" s="73"/>
      <c r="AC81" s="73"/>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row>
    <row r="82" spans="1:64" s="68" customFormat="1" ht="41.25" customHeight="1" x14ac:dyDescent="0.2">
      <c r="A82" s="69"/>
      <c r="B82" s="69" t="s">
        <v>289</v>
      </c>
      <c r="C82" s="69" t="s">
        <v>26</v>
      </c>
      <c r="D82" s="70">
        <v>44522</v>
      </c>
      <c r="E82" s="70">
        <v>44522</v>
      </c>
      <c r="F82" s="69" t="s">
        <v>27</v>
      </c>
      <c r="G82" s="69">
        <v>2</v>
      </c>
      <c r="I82" s="71">
        <v>1272</v>
      </c>
      <c r="J82" s="71">
        <v>1200</v>
      </c>
      <c r="K82" s="72">
        <f>+I82-J82</f>
        <v>72</v>
      </c>
      <c r="L82" s="71">
        <v>1272</v>
      </c>
      <c r="M82" s="80" t="s">
        <v>352</v>
      </c>
      <c r="N82" s="69"/>
      <c r="O82" s="69"/>
      <c r="P82" s="69" t="s">
        <v>812</v>
      </c>
      <c r="Q82" s="69" t="s">
        <v>412</v>
      </c>
      <c r="R82" s="69" t="s">
        <v>452</v>
      </c>
      <c r="S82" s="70">
        <v>44522</v>
      </c>
      <c r="T82" s="70">
        <v>44552</v>
      </c>
      <c r="U82" s="69">
        <f t="shared" ref="U82:U85" si="9">T82-S82</f>
        <v>30</v>
      </c>
      <c r="V82" s="69">
        <f t="shared" ref="V82:V85" si="10">U82*12/360</f>
        <v>1</v>
      </c>
      <c r="W82" s="73"/>
      <c r="X82" s="73"/>
      <c r="Y82" s="73"/>
      <c r="Z82" s="73"/>
      <c r="AA82" s="73"/>
      <c r="AB82" s="73"/>
      <c r="AC82" s="73"/>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row>
    <row r="83" spans="1:64" s="68" customFormat="1" ht="41.25" customHeight="1" x14ac:dyDescent="0.2">
      <c r="A83" s="69"/>
      <c r="B83" s="69" t="s">
        <v>290</v>
      </c>
      <c r="C83" s="69" t="s">
        <v>26</v>
      </c>
      <c r="D83" s="70">
        <v>44518</v>
      </c>
      <c r="E83" s="70">
        <v>44518</v>
      </c>
      <c r="F83" s="69" t="s">
        <v>27</v>
      </c>
      <c r="G83" s="69">
        <v>2</v>
      </c>
      <c r="I83" s="71">
        <v>1834.4</v>
      </c>
      <c r="J83" s="71">
        <v>1559.24</v>
      </c>
      <c r="K83" s="72">
        <f t="shared" si="8"/>
        <v>275.16000000000008</v>
      </c>
      <c r="L83" s="71">
        <v>1834</v>
      </c>
      <c r="M83" s="80" t="s">
        <v>353</v>
      </c>
      <c r="N83" s="69"/>
      <c r="O83" s="69"/>
      <c r="P83" s="69" t="s">
        <v>812</v>
      </c>
      <c r="Q83" s="69" t="s">
        <v>413</v>
      </c>
      <c r="R83" s="69" t="s">
        <v>451</v>
      </c>
      <c r="S83" s="70">
        <v>44518</v>
      </c>
      <c r="T83" s="70">
        <v>44548</v>
      </c>
      <c r="U83" s="69">
        <f t="shared" si="9"/>
        <v>30</v>
      </c>
      <c r="V83" s="69">
        <f t="shared" si="10"/>
        <v>1</v>
      </c>
      <c r="W83" s="73"/>
      <c r="X83" s="73"/>
      <c r="Y83" s="73"/>
      <c r="Z83" s="73"/>
      <c r="AA83" s="73"/>
      <c r="AB83" s="73"/>
      <c r="AC83" s="73"/>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row>
    <row r="84" spans="1:64" s="68" customFormat="1" ht="41.25" customHeight="1" x14ac:dyDescent="0.2">
      <c r="A84" s="69"/>
      <c r="B84" s="69" t="s">
        <v>291</v>
      </c>
      <c r="C84" s="69" t="s">
        <v>26</v>
      </c>
      <c r="D84" s="70">
        <v>44523</v>
      </c>
      <c r="E84" s="70">
        <v>44523</v>
      </c>
      <c r="F84" s="69" t="s">
        <v>27</v>
      </c>
      <c r="G84" s="69">
        <v>2</v>
      </c>
      <c r="I84" s="71">
        <v>3559.92</v>
      </c>
      <c r="J84" s="71">
        <v>3423</v>
      </c>
      <c r="K84" s="72">
        <f t="shared" si="8"/>
        <v>136.92000000000007</v>
      </c>
      <c r="L84" s="71">
        <v>3559.92</v>
      </c>
      <c r="M84" s="80" t="s">
        <v>354</v>
      </c>
      <c r="N84" s="69"/>
      <c r="O84" s="69"/>
      <c r="P84" s="69" t="s">
        <v>812</v>
      </c>
      <c r="Q84" s="69" t="s">
        <v>414</v>
      </c>
      <c r="R84" s="69" t="s">
        <v>450</v>
      </c>
      <c r="S84" s="70">
        <v>44523</v>
      </c>
      <c r="T84" s="70">
        <v>44553</v>
      </c>
      <c r="U84" s="69">
        <f t="shared" si="9"/>
        <v>30</v>
      </c>
      <c r="V84" s="69">
        <f t="shared" si="10"/>
        <v>1</v>
      </c>
      <c r="W84" s="73"/>
      <c r="X84" s="73"/>
      <c r="Y84" s="73"/>
      <c r="Z84" s="73"/>
      <c r="AA84" s="73"/>
      <c r="AB84" s="73"/>
      <c r="AC84" s="73"/>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row>
    <row r="85" spans="1:64" s="68" customFormat="1" ht="41.25" customHeight="1" x14ac:dyDescent="0.2">
      <c r="A85" s="69"/>
      <c r="B85" s="69" t="s">
        <v>292</v>
      </c>
      <c r="C85" s="69" t="s">
        <v>26</v>
      </c>
      <c r="D85" s="70">
        <v>44543</v>
      </c>
      <c r="E85" s="70">
        <v>44543</v>
      </c>
      <c r="F85" s="69" t="s">
        <v>27</v>
      </c>
      <c r="G85" s="69">
        <v>2</v>
      </c>
      <c r="I85" s="71">
        <v>408.36</v>
      </c>
      <c r="J85" s="71">
        <v>377.59</v>
      </c>
      <c r="K85" s="72">
        <f t="shared" si="8"/>
        <v>30.770000000000039</v>
      </c>
      <c r="L85" s="71">
        <v>408.36</v>
      </c>
      <c r="M85" s="80" t="s">
        <v>355</v>
      </c>
      <c r="N85" s="69"/>
      <c r="O85" s="69"/>
      <c r="P85" s="69" t="s">
        <v>812</v>
      </c>
      <c r="Q85" s="69" t="s">
        <v>381</v>
      </c>
      <c r="R85" s="69" t="s">
        <v>433</v>
      </c>
      <c r="S85" s="70">
        <v>44543</v>
      </c>
      <c r="T85" s="70">
        <v>44755</v>
      </c>
      <c r="U85" s="69">
        <f t="shared" si="9"/>
        <v>212</v>
      </c>
      <c r="V85" s="69">
        <f t="shared" si="10"/>
        <v>7.0666666666666664</v>
      </c>
      <c r="W85" s="73"/>
      <c r="X85" s="73"/>
      <c r="Y85" s="73"/>
      <c r="Z85" s="73"/>
      <c r="AA85" s="73"/>
      <c r="AB85" s="73"/>
      <c r="AC85" s="73"/>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row>
    <row r="86" spans="1:64" s="68" customFormat="1" ht="41.25" customHeight="1" x14ac:dyDescent="0.2">
      <c r="A86" s="69"/>
      <c r="B86" s="69" t="s">
        <v>632</v>
      </c>
      <c r="C86" s="69" t="s">
        <v>26</v>
      </c>
      <c r="D86" s="70">
        <v>43840</v>
      </c>
      <c r="E86" s="70">
        <v>43840</v>
      </c>
      <c r="F86" s="69" t="s">
        <v>27</v>
      </c>
      <c r="G86" s="69">
        <v>2</v>
      </c>
      <c r="I86" s="71">
        <v>2942.02</v>
      </c>
      <c r="J86" s="71">
        <v>3500</v>
      </c>
      <c r="K86" s="72">
        <v>2771.56</v>
      </c>
      <c r="L86" s="71">
        <f>I86-K86</f>
        <v>170.46000000000004</v>
      </c>
      <c r="M86" s="80" t="s">
        <v>633</v>
      </c>
      <c r="N86" s="69"/>
      <c r="O86" s="69"/>
      <c r="P86" s="69" t="s">
        <v>812</v>
      </c>
      <c r="Q86" s="69" t="s">
        <v>634</v>
      </c>
      <c r="R86" s="69" t="s">
        <v>635</v>
      </c>
      <c r="S86" s="70">
        <v>43840</v>
      </c>
      <c r="T86" s="70">
        <v>44084</v>
      </c>
      <c r="U86" s="69">
        <f>T86-S86</f>
        <v>244</v>
      </c>
      <c r="V86" s="69">
        <f>U86*12/360</f>
        <v>8.1333333333333329</v>
      </c>
      <c r="W86" s="73"/>
      <c r="X86" s="73"/>
      <c r="Y86" s="73"/>
      <c r="Z86" s="73"/>
      <c r="AA86" s="73"/>
      <c r="AB86" s="73"/>
      <c r="AC86" s="73"/>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row>
    <row r="87" spans="1:64" s="68" customFormat="1" ht="41.25" customHeight="1" x14ac:dyDescent="0.2">
      <c r="A87" s="69"/>
      <c r="B87" s="69" t="s">
        <v>636</v>
      </c>
      <c r="C87" s="69" t="s">
        <v>26</v>
      </c>
      <c r="D87" s="70">
        <v>43849</v>
      </c>
      <c r="E87" s="70">
        <v>43850</v>
      </c>
      <c r="F87" s="69" t="s">
        <v>27</v>
      </c>
      <c r="G87" s="69">
        <v>2</v>
      </c>
      <c r="I87" s="71">
        <v>18101.599999999999</v>
      </c>
      <c r="J87" s="71">
        <v>14999</v>
      </c>
      <c r="K87" s="72">
        <v>14960</v>
      </c>
      <c r="L87" s="71">
        <v>3141.6</v>
      </c>
      <c r="M87" s="80" t="s">
        <v>637</v>
      </c>
      <c r="N87" s="69"/>
      <c r="O87" s="69"/>
      <c r="P87" s="69" t="s">
        <v>812</v>
      </c>
      <c r="Q87" s="69" t="s">
        <v>638</v>
      </c>
      <c r="R87" s="69" t="s">
        <v>639</v>
      </c>
      <c r="S87" s="70">
        <v>43849</v>
      </c>
      <c r="T87" s="70">
        <v>43997</v>
      </c>
      <c r="U87" s="69">
        <f>T87-S87</f>
        <v>148</v>
      </c>
      <c r="V87" s="69">
        <f>U87*12/360</f>
        <v>4.9333333333333336</v>
      </c>
      <c r="W87" s="73"/>
      <c r="X87" s="73"/>
      <c r="Y87" s="73"/>
      <c r="Z87" s="73"/>
      <c r="AA87" s="73"/>
      <c r="AB87" s="73"/>
      <c r="AC87" s="73"/>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row>
    <row r="88" spans="1:64" s="68" customFormat="1" ht="41.25" customHeight="1" x14ac:dyDescent="0.2">
      <c r="A88" s="69"/>
      <c r="B88" s="69" t="s">
        <v>640</v>
      </c>
      <c r="C88" s="69" t="s">
        <v>26</v>
      </c>
      <c r="D88" s="70">
        <v>43837</v>
      </c>
      <c r="E88" s="70">
        <v>43837</v>
      </c>
      <c r="F88" s="69" t="s">
        <v>27</v>
      </c>
      <c r="G88" s="69">
        <v>2</v>
      </c>
      <c r="I88" s="71">
        <v>5848.54</v>
      </c>
      <c r="J88" s="71" t="s">
        <v>641</v>
      </c>
      <c r="K88" s="72" t="s">
        <v>642</v>
      </c>
      <c r="L88" s="71">
        <v>1015.04</v>
      </c>
      <c r="M88" s="80" t="s">
        <v>643</v>
      </c>
      <c r="N88" s="69"/>
      <c r="O88" s="69"/>
      <c r="P88" s="69" t="s">
        <v>812</v>
      </c>
      <c r="Q88" s="75" t="s">
        <v>644</v>
      </c>
      <c r="R88" s="75" t="s">
        <v>645</v>
      </c>
      <c r="S88" s="70">
        <v>43837</v>
      </c>
      <c r="T88" s="70">
        <v>44203</v>
      </c>
      <c r="U88" s="69">
        <f t="shared" ref="U88:U120" si="11">T88-S88</f>
        <v>366</v>
      </c>
      <c r="V88" s="69">
        <f t="shared" ref="V88:V129" si="12">U88*12/360</f>
        <v>12.2</v>
      </c>
      <c r="W88" s="73"/>
      <c r="X88" s="73"/>
      <c r="Y88" s="73"/>
      <c r="Z88" s="73"/>
      <c r="AA88" s="73"/>
      <c r="AB88" s="73"/>
      <c r="AC88" s="73"/>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row>
    <row r="89" spans="1:64" s="68" customFormat="1" ht="41.25" customHeight="1" x14ac:dyDescent="0.2">
      <c r="A89" s="69"/>
      <c r="B89" s="69" t="s">
        <v>646</v>
      </c>
      <c r="C89" s="69" t="s">
        <v>26</v>
      </c>
      <c r="D89" s="70">
        <v>43858</v>
      </c>
      <c r="E89" s="70">
        <v>43858</v>
      </c>
      <c r="F89" s="69" t="s">
        <v>27</v>
      </c>
      <c r="G89" s="69">
        <v>2</v>
      </c>
      <c r="I89" s="71">
        <v>17062.12</v>
      </c>
      <c r="J89" s="71">
        <v>15000</v>
      </c>
      <c r="K89" s="72">
        <v>14100.93</v>
      </c>
      <c r="L89" s="71">
        <f>I89-K89</f>
        <v>2961.1899999999987</v>
      </c>
      <c r="M89" s="80" t="s">
        <v>647</v>
      </c>
      <c r="N89" s="69"/>
      <c r="O89" s="69"/>
      <c r="P89" s="69" t="s">
        <v>812</v>
      </c>
      <c r="Q89" s="69" t="s">
        <v>648</v>
      </c>
      <c r="R89" s="75" t="s">
        <v>649</v>
      </c>
      <c r="S89" s="70">
        <v>43858</v>
      </c>
      <c r="T89" s="70">
        <v>43879</v>
      </c>
      <c r="U89" s="69">
        <f t="shared" si="11"/>
        <v>21</v>
      </c>
      <c r="V89" s="69">
        <f t="shared" si="12"/>
        <v>0.7</v>
      </c>
      <c r="W89" s="73"/>
      <c r="X89" s="73"/>
      <c r="Y89" s="73"/>
      <c r="Z89" s="73"/>
      <c r="AA89" s="73"/>
      <c r="AB89" s="73"/>
      <c r="AC89" s="73"/>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row>
    <row r="90" spans="1:64" s="68" customFormat="1" ht="41.25" customHeight="1" x14ac:dyDescent="0.2">
      <c r="A90" s="69"/>
      <c r="B90" s="69" t="s">
        <v>650</v>
      </c>
      <c r="C90" s="69" t="s">
        <v>26</v>
      </c>
      <c r="D90" s="70">
        <v>43977</v>
      </c>
      <c r="E90" s="70">
        <v>43977</v>
      </c>
      <c r="F90" s="69" t="s">
        <v>27</v>
      </c>
      <c r="G90" s="69">
        <v>2</v>
      </c>
      <c r="I90" s="71">
        <v>14520</v>
      </c>
      <c r="J90" s="71">
        <v>12000</v>
      </c>
      <c r="K90" s="72">
        <v>12000</v>
      </c>
      <c r="L90" s="71">
        <f>I90-K90</f>
        <v>2520</v>
      </c>
      <c r="M90" s="80" t="s">
        <v>651</v>
      </c>
      <c r="N90" s="69"/>
      <c r="O90" s="69"/>
      <c r="P90" s="69" t="s">
        <v>812</v>
      </c>
      <c r="Q90" s="69" t="s">
        <v>652</v>
      </c>
      <c r="R90" s="75" t="s">
        <v>653</v>
      </c>
      <c r="S90" s="70">
        <v>43987</v>
      </c>
      <c r="T90" s="70">
        <v>44352</v>
      </c>
      <c r="U90" s="69">
        <f t="shared" si="11"/>
        <v>365</v>
      </c>
      <c r="V90" s="69">
        <f t="shared" si="12"/>
        <v>12.166666666666666</v>
      </c>
      <c r="W90" s="73"/>
      <c r="X90" s="73"/>
      <c r="Y90" s="73"/>
      <c r="Z90" s="73"/>
      <c r="AA90" s="73"/>
      <c r="AB90" s="73"/>
      <c r="AC90" s="73"/>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row>
    <row r="91" spans="1:64" s="68" customFormat="1" ht="41.25" customHeight="1" x14ac:dyDescent="0.2">
      <c r="A91" s="69"/>
      <c r="B91" s="69" t="s">
        <v>654</v>
      </c>
      <c r="C91" s="69" t="s">
        <v>26</v>
      </c>
      <c r="D91" s="70">
        <v>43970</v>
      </c>
      <c r="E91" s="70">
        <v>43970</v>
      </c>
      <c r="F91" s="69" t="s">
        <v>27</v>
      </c>
      <c r="G91" s="69">
        <v>2</v>
      </c>
      <c r="I91" s="71">
        <v>6221</v>
      </c>
      <c r="J91" s="71">
        <v>5900</v>
      </c>
      <c r="K91" s="72">
        <v>5900</v>
      </c>
      <c r="L91" s="71">
        <v>321</v>
      </c>
      <c r="M91" s="80" t="s">
        <v>655</v>
      </c>
      <c r="N91" s="69"/>
      <c r="O91" s="69"/>
      <c r="P91" s="69" t="s">
        <v>812</v>
      </c>
      <c r="Q91" s="69" t="s">
        <v>656</v>
      </c>
      <c r="R91" s="69" t="s">
        <v>657</v>
      </c>
      <c r="S91" s="70">
        <v>43970</v>
      </c>
      <c r="T91" s="70">
        <v>44184</v>
      </c>
      <c r="U91" s="69">
        <f t="shared" si="11"/>
        <v>214</v>
      </c>
      <c r="V91" s="69">
        <f t="shared" si="12"/>
        <v>7.1333333333333337</v>
      </c>
      <c r="W91" s="73"/>
      <c r="X91" s="73"/>
      <c r="Y91" s="73"/>
      <c r="Z91" s="73"/>
      <c r="AA91" s="73"/>
      <c r="AB91" s="73"/>
      <c r="AC91" s="73"/>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row>
    <row r="92" spans="1:64" s="68" customFormat="1" ht="41.25" customHeight="1" x14ac:dyDescent="0.2">
      <c r="A92" s="69"/>
      <c r="B92" s="69" t="s">
        <v>658</v>
      </c>
      <c r="C92" s="69" t="s">
        <v>26</v>
      </c>
      <c r="D92" s="70">
        <v>44103</v>
      </c>
      <c r="E92" s="70">
        <v>44103</v>
      </c>
      <c r="F92" s="69" t="s">
        <v>27</v>
      </c>
      <c r="G92" s="69">
        <v>2</v>
      </c>
      <c r="I92" s="71">
        <v>8905.6</v>
      </c>
      <c r="J92" s="71">
        <v>7360</v>
      </c>
      <c r="K92" s="72">
        <v>7360</v>
      </c>
      <c r="L92" s="71">
        <v>1545.6</v>
      </c>
      <c r="M92" s="80" t="s">
        <v>659</v>
      </c>
      <c r="N92" s="69"/>
      <c r="O92" s="69"/>
      <c r="P92" s="69" t="s">
        <v>812</v>
      </c>
      <c r="Q92" s="69" t="s">
        <v>660</v>
      </c>
      <c r="R92" s="69" t="s">
        <v>661</v>
      </c>
      <c r="S92" s="70">
        <v>44103</v>
      </c>
      <c r="T92" s="70">
        <v>44225</v>
      </c>
      <c r="U92" s="69">
        <f t="shared" si="11"/>
        <v>122</v>
      </c>
      <c r="V92" s="69">
        <f t="shared" si="12"/>
        <v>4.0666666666666664</v>
      </c>
      <c r="W92" s="73"/>
      <c r="X92" s="73"/>
      <c r="Y92" s="73"/>
      <c r="Z92" s="73"/>
      <c r="AA92" s="73"/>
      <c r="AB92" s="73"/>
      <c r="AC92" s="73"/>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row>
    <row r="93" spans="1:64" s="68" customFormat="1" ht="41.25" customHeight="1" x14ac:dyDescent="0.2">
      <c r="A93" s="69"/>
      <c r="B93" s="69" t="s">
        <v>662</v>
      </c>
      <c r="C93" s="69" t="s">
        <v>26</v>
      </c>
      <c r="D93" s="70">
        <v>44105</v>
      </c>
      <c r="E93" s="70">
        <v>44105</v>
      </c>
      <c r="F93" s="69" t="s">
        <v>27</v>
      </c>
      <c r="G93" s="69">
        <v>2</v>
      </c>
      <c r="I93" s="71">
        <v>7368.9</v>
      </c>
      <c r="J93" s="71">
        <v>6500</v>
      </c>
      <c r="K93" s="72">
        <v>6090</v>
      </c>
      <c r="L93" s="71">
        <v>1278.9000000000001</v>
      </c>
      <c r="M93" s="80" t="s">
        <v>663</v>
      </c>
      <c r="N93" s="69"/>
      <c r="O93" s="69"/>
      <c r="P93" s="69" t="s">
        <v>812</v>
      </c>
      <c r="Q93" s="69" t="s">
        <v>664</v>
      </c>
      <c r="R93" s="69" t="s">
        <v>665</v>
      </c>
      <c r="S93" s="70">
        <v>44105</v>
      </c>
      <c r="T93" s="70">
        <v>44136</v>
      </c>
      <c r="U93" s="69">
        <f t="shared" si="11"/>
        <v>31</v>
      </c>
      <c r="V93" s="69">
        <f t="shared" si="12"/>
        <v>1.0333333333333334</v>
      </c>
      <c r="W93" s="73"/>
      <c r="X93" s="73"/>
      <c r="Y93" s="73"/>
      <c r="Z93" s="73"/>
      <c r="AA93" s="73"/>
      <c r="AB93" s="73"/>
      <c r="AC93" s="73"/>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row>
    <row r="94" spans="1:64" s="68" customFormat="1" ht="41.25" customHeight="1" x14ac:dyDescent="0.2">
      <c r="A94" s="76"/>
      <c r="B94" s="69" t="s">
        <v>666</v>
      </c>
      <c r="C94" s="76" t="s">
        <v>26</v>
      </c>
      <c r="D94" s="77">
        <v>44147</v>
      </c>
      <c r="E94" s="77">
        <v>44147</v>
      </c>
      <c r="F94" s="76" t="s">
        <v>27</v>
      </c>
      <c r="G94" s="76">
        <v>2</v>
      </c>
      <c r="I94" s="72">
        <v>8294</v>
      </c>
      <c r="J94" s="72">
        <v>9000</v>
      </c>
      <c r="K94" s="72">
        <v>7975</v>
      </c>
      <c r="L94" s="72">
        <v>319</v>
      </c>
      <c r="M94" s="81" t="s">
        <v>667</v>
      </c>
      <c r="N94" s="76"/>
      <c r="O94" s="69"/>
      <c r="P94" s="69" t="s">
        <v>812</v>
      </c>
      <c r="Q94" s="76" t="s">
        <v>668</v>
      </c>
      <c r="R94" s="76" t="s">
        <v>669</v>
      </c>
      <c r="S94" s="77">
        <v>44147</v>
      </c>
      <c r="T94" s="77">
        <v>44192</v>
      </c>
      <c r="U94" s="76">
        <f t="shared" si="11"/>
        <v>45</v>
      </c>
      <c r="V94" s="76">
        <f t="shared" si="12"/>
        <v>1.5</v>
      </c>
      <c r="W94" s="73"/>
      <c r="X94" s="73"/>
      <c r="Y94" s="73"/>
      <c r="Z94" s="73"/>
      <c r="AA94" s="73"/>
      <c r="AB94" s="73"/>
      <c r="AC94" s="73"/>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row>
    <row r="95" spans="1:64" s="68" customFormat="1" ht="41.25" customHeight="1" x14ac:dyDescent="0.2">
      <c r="A95" s="76"/>
      <c r="B95" s="69" t="s">
        <v>670</v>
      </c>
      <c r="C95" s="76" t="s">
        <v>26</v>
      </c>
      <c r="D95" s="77">
        <v>44183</v>
      </c>
      <c r="E95" s="77">
        <v>44183</v>
      </c>
      <c r="F95" s="76" t="s">
        <v>27</v>
      </c>
      <c r="G95" s="76">
        <v>2</v>
      </c>
      <c r="I95" s="72">
        <v>7356.8</v>
      </c>
      <c r="J95" s="72">
        <v>6080</v>
      </c>
      <c r="K95" s="72">
        <v>6080</v>
      </c>
      <c r="L95" s="72">
        <f>I95-K95</f>
        <v>1276.8000000000002</v>
      </c>
      <c r="M95" s="81" t="s">
        <v>671</v>
      </c>
      <c r="N95" s="76"/>
      <c r="O95" s="69"/>
      <c r="P95" s="69" t="s">
        <v>812</v>
      </c>
      <c r="Q95" s="76" t="s">
        <v>672</v>
      </c>
      <c r="R95" s="76" t="s">
        <v>673</v>
      </c>
      <c r="S95" s="77">
        <v>44183</v>
      </c>
      <c r="T95" s="77">
        <v>44487</v>
      </c>
      <c r="U95" s="76">
        <f t="shared" si="11"/>
        <v>304</v>
      </c>
      <c r="V95" s="76">
        <f t="shared" si="12"/>
        <v>10.133333333333333</v>
      </c>
      <c r="W95" s="73"/>
      <c r="X95" s="73"/>
      <c r="Y95" s="73"/>
      <c r="Z95" s="73"/>
      <c r="AA95" s="73"/>
      <c r="AB95" s="73"/>
      <c r="AC95" s="73"/>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row>
    <row r="96" spans="1:64" s="74" customFormat="1" ht="41.25" customHeight="1" x14ac:dyDescent="0.2">
      <c r="A96" s="76"/>
      <c r="B96" s="69" t="s">
        <v>674</v>
      </c>
      <c r="C96" s="76" t="s">
        <v>26</v>
      </c>
      <c r="D96" s="77">
        <v>43838</v>
      </c>
      <c r="E96" s="77">
        <v>43838</v>
      </c>
      <c r="F96" s="76" t="s">
        <v>27</v>
      </c>
      <c r="G96" s="76">
        <v>2</v>
      </c>
      <c r="H96" s="68"/>
      <c r="I96" s="72">
        <v>196.06</v>
      </c>
      <c r="J96" s="72">
        <v>162.03</v>
      </c>
      <c r="K96" s="72">
        <v>162.03</v>
      </c>
      <c r="L96" s="72">
        <f>I96-K96</f>
        <v>34.03</v>
      </c>
      <c r="M96" s="81" t="s">
        <v>675</v>
      </c>
      <c r="N96" s="76"/>
      <c r="O96" s="69"/>
      <c r="P96" s="69" t="s">
        <v>812</v>
      </c>
      <c r="Q96" s="76" t="s">
        <v>676</v>
      </c>
      <c r="R96" s="76" t="s">
        <v>677</v>
      </c>
      <c r="S96" s="77">
        <v>43838</v>
      </c>
      <c r="T96" s="77">
        <v>43929</v>
      </c>
      <c r="U96" s="76">
        <f t="shared" si="11"/>
        <v>91</v>
      </c>
      <c r="V96" s="76">
        <f t="shared" si="12"/>
        <v>3.0333333333333332</v>
      </c>
      <c r="W96" s="73"/>
      <c r="X96" s="73"/>
      <c r="Y96" s="73"/>
      <c r="Z96" s="73"/>
      <c r="AA96" s="73"/>
      <c r="AB96" s="73"/>
      <c r="AC96" s="73"/>
    </row>
    <row r="97" spans="1:29" s="74" customFormat="1" ht="41.25" customHeight="1" x14ac:dyDescent="0.2">
      <c r="A97" s="76"/>
      <c r="B97" s="69" t="s">
        <v>678</v>
      </c>
      <c r="C97" s="76" t="s">
        <v>26</v>
      </c>
      <c r="D97" s="77">
        <v>43838</v>
      </c>
      <c r="E97" s="77">
        <v>43838</v>
      </c>
      <c r="F97" s="76" t="s">
        <v>27</v>
      </c>
      <c r="G97" s="76">
        <v>2</v>
      </c>
      <c r="H97" s="68"/>
      <c r="I97" s="72">
        <v>265.38</v>
      </c>
      <c r="J97" s="72">
        <v>250</v>
      </c>
      <c r="K97" s="72">
        <v>250</v>
      </c>
      <c r="L97" s="72">
        <f>I97-K97</f>
        <v>15.379999999999995</v>
      </c>
      <c r="M97" s="81" t="s">
        <v>679</v>
      </c>
      <c r="N97" s="76"/>
      <c r="O97" s="69"/>
      <c r="P97" s="69" t="s">
        <v>812</v>
      </c>
      <c r="Q97" s="76" t="s">
        <v>680</v>
      </c>
      <c r="R97" s="76" t="s">
        <v>681</v>
      </c>
      <c r="S97" s="77">
        <v>43838</v>
      </c>
      <c r="T97" s="77">
        <v>44082</v>
      </c>
      <c r="U97" s="76">
        <f t="shared" si="11"/>
        <v>244</v>
      </c>
      <c r="V97" s="76">
        <f t="shared" si="12"/>
        <v>8.1333333333333329</v>
      </c>
      <c r="W97" s="73"/>
      <c r="X97" s="73"/>
      <c r="Y97" s="73"/>
      <c r="Z97" s="73"/>
      <c r="AA97" s="73"/>
      <c r="AB97" s="73"/>
      <c r="AC97" s="73"/>
    </row>
    <row r="98" spans="1:29" s="74" customFormat="1" ht="41.25" customHeight="1" x14ac:dyDescent="0.2">
      <c r="A98" s="76"/>
      <c r="B98" s="69" t="s">
        <v>682</v>
      </c>
      <c r="C98" s="76" t="s">
        <v>26</v>
      </c>
      <c r="D98" s="77">
        <v>43858</v>
      </c>
      <c r="E98" s="77">
        <v>43860</v>
      </c>
      <c r="F98" s="76" t="s">
        <v>27</v>
      </c>
      <c r="G98" s="76">
        <v>2</v>
      </c>
      <c r="H98" s="68"/>
      <c r="I98" s="72">
        <v>5463.15</v>
      </c>
      <c r="J98" s="72">
        <v>4600</v>
      </c>
      <c r="K98" s="72">
        <v>4515</v>
      </c>
      <c r="L98" s="72">
        <f>I98-K98</f>
        <v>948.14999999999964</v>
      </c>
      <c r="M98" s="81" t="s">
        <v>683</v>
      </c>
      <c r="N98" s="76"/>
      <c r="O98" s="69"/>
      <c r="P98" s="69" t="s">
        <v>812</v>
      </c>
      <c r="Q98" s="76" t="s">
        <v>684</v>
      </c>
      <c r="R98" s="76" t="s">
        <v>469</v>
      </c>
      <c r="S98" s="77">
        <v>43844</v>
      </c>
      <c r="T98" s="77">
        <v>44210</v>
      </c>
      <c r="U98" s="76">
        <f t="shared" si="11"/>
        <v>366</v>
      </c>
      <c r="V98" s="76">
        <f t="shared" si="12"/>
        <v>12.2</v>
      </c>
      <c r="W98" s="73"/>
      <c r="X98" s="73"/>
      <c r="Y98" s="73"/>
      <c r="Z98" s="73"/>
      <c r="AA98" s="73"/>
      <c r="AB98" s="73"/>
      <c r="AC98" s="73"/>
    </row>
    <row r="99" spans="1:29" s="74" customFormat="1" ht="41.25" customHeight="1" x14ac:dyDescent="0.2">
      <c r="A99" s="76"/>
      <c r="B99" s="69" t="s">
        <v>685</v>
      </c>
      <c r="C99" s="76" t="s">
        <v>26</v>
      </c>
      <c r="D99" s="77">
        <v>43549</v>
      </c>
      <c r="E99" s="77">
        <v>43549</v>
      </c>
      <c r="F99" s="76" t="s">
        <v>27</v>
      </c>
      <c r="G99" s="76">
        <v>2</v>
      </c>
      <c r="H99" s="68"/>
      <c r="I99" s="72">
        <v>0</v>
      </c>
      <c r="J99" s="72">
        <v>0</v>
      </c>
      <c r="K99" s="72">
        <v>2101</v>
      </c>
      <c r="L99" s="72">
        <v>0</v>
      </c>
      <c r="M99" s="81" t="s">
        <v>686</v>
      </c>
      <c r="N99" s="76"/>
      <c r="O99" s="69"/>
      <c r="P99" s="69" t="s">
        <v>812</v>
      </c>
      <c r="Q99" s="76" t="s">
        <v>687</v>
      </c>
      <c r="R99" s="76" t="s">
        <v>688</v>
      </c>
      <c r="S99" s="77">
        <v>43549</v>
      </c>
      <c r="T99" s="76"/>
      <c r="U99" s="76">
        <f t="shared" si="11"/>
        <v>-43549</v>
      </c>
      <c r="V99" s="76">
        <f t="shared" si="12"/>
        <v>-1451.6333333333334</v>
      </c>
      <c r="W99" s="73"/>
      <c r="X99" s="73"/>
      <c r="Y99" s="73"/>
      <c r="Z99" s="73"/>
      <c r="AA99" s="73"/>
      <c r="AB99" s="73"/>
      <c r="AC99" s="73"/>
    </row>
    <row r="100" spans="1:29" s="74" customFormat="1" ht="41.25" customHeight="1" x14ac:dyDescent="0.2">
      <c r="A100" s="76"/>
      <c r="B100" s="69" t="s">
        <v>689</v>
      </c>
      <c r="C100" s="76" t="s">
        <v>26</v>
      </c>
      <c r="D100" s="77">
        <v>43885</v>
      </c>
      <c r="E100" s="77">
        <v>43885</v>
      </c>
      <c r="F100" s="76" t="s">
        <v>27</v>
      </c>
      <c r="G100" s="76">
        <v>2</v>
      </c>
      <c r="H100" s="68"/>
      <c r="I100" s="72">
        <v>4967.05</v>
      </c>
      <c r="J100" s="72">
        <v>4500</v>
      </c>
      <c r="K100" s="72">
        <v>4105</v>
      </c>
      <c r="L100" s="72">
        <v>862.05</v>
      </c>
      <c r="M100" s="81" t="s">
        <v>690</v>
      </c>
      <c r="N100" s="76"/>
      <c r="O100" s="69"/>
      <c r="P100" s="69" t="s">
        <v>812</v>
      </c>
      <c r="Q100" s="76" t="s">
        <v>691</v>
      </c>
      <c r="R100" s="76" t="s">
        <v>692</v>
      </c>
      <c r="S100" s="77">
        <v>43922</v>
      </c>
      <c r="T100" s="77">
        <v>44255</v>
      </c>
      <c r="U100" s="76">
        <f t="shared" si="11"/>
        <v>333</v>
      </c>
      <c r="V100" s="76">
        <f t="shared" si="12"/>
        <v>11.1</v>
      </c>
      <c r="W100" s="73"/>
      <c r="X100" s="73"/>
      <c r="Y100" s="73"/>
      <c r="Z100" s="73"/>
      <c r="AA100" s="73"/>
      <c r="AB100" s="73"/>
      <c r="AC100" s="73"/>
    </row>
    <row r="101" spans="1:29" s="74" customFormat="1" ht="41.25" customHeight="1" x14ac:dyDescent="0.2">
      <c r="A101" s="76"/>
      <c r="B101" s="69" t="s">
        <v>693</v>
      </c>
      <c r="C101" s="76" t="s">
        <v>26</v>
      </c>
      <c r="D101" s="77">
        <v>43875</v>
      </c>
      <c r="E101" s="77">
        <v>43875</v>
      </c>
      <c r="F101" s="76" t="s">
        <v>27</v>
      </c>
      <c r="G101" s="76">
        <v>2</v>
      </c>
      <c r="H101" s="68"/>
      <c r="I101" s="72">
        <v>635.66</v>
      </c>
      <c r="J101" s="72">
        <v>525.35</v>
      </c>
      <c r="K101" s="72">
        <v>525.35</v>
      </c>
      <c r="L101" s="72">
        <f>I101-K101</f>
        <v>110.30999999999995</v>
      </c>
      <c r="M101" s="81" t="s">
        <v>694</v>
      </c>
      <c r="N101" s="76"/>
      <c r="O101" s="69"/>
      <c r="P101" s="69" t="s">
        <v>812</v>
      </c>
      <c r="Q101" s="76" t="s">
        <v>695</v>
      </c>
      <c r="R101" s="76" t="s">
        <v>696</v>
      </c>
      <c r="S101" s="77">
        <v>43875</v>
      </c>
      <c r="T101" s="77">
        <v>43875</v>
      </c>
      <c r="U101" s="76">
        <f t="shared" si="11"/>
        <v>0</v>
      </c>
      <c r="V101" s="76">
        <f t="shared" si="12"/>
        <v>0</v>
      </c>
      <c r="W101" s="73"/>
      <c r="X101" s="73"/>
      <c r="Y101" s="73"/>
      <c r="Z101" s="73"/>
      <c r="AA101" s="73"/>
      <c r="AB101" s="73"/>
      <c r="AC101" s="73"/>
    </row>
    <row r="102" spans="1:29" s="74" customFormat="1" ht="41.25" customHeight="1" x14ac:dyDescent="0.2">
      <c r="A102" s="76"/>
      <c r="B102" s="69" t="s">
        <v>697</v>
      </c>
      <c r="C102" s="76" t="s">
        <v>26</v>
      </c>
      <c r="D102" s="77">
        <v>43893</v>
      </c>
      <c r="E102" s="77">
        <v>44026</v>
      </c>
      <c r="F102" s="76" t="s">
        <v>27</v>
      </c>
      <c r="G102" s="76">
        <v>2</v>
      </c>
      <c r="H102" s="68"/>
      <c r="I102" s="72">
        <v>4482.3999999999996</v>
      </c>
      <c r="J102" s="72">
        <v>0</v>
      </c>
      <c r="K102" s="72">
        <v>4310</v>
      </c>
      <c r="L102" s="72">
        <f>I102-K102</f>
        <v>172.39999999999964</v>
      </c>
      <c r="M102" s="81" t="s">
        <v>698</v>
      </c>
      <c r="N102" s="76"/>
      <c r="O102" s="69"/>
      <c r="P102" s="69" t="s">
        <v>812</v>
      </c>
      <c r="Q102" s="76" t="s">
        <v>371</v>
      </c>
      <c r="R102" s="76" t="s">
        <v>699</v>
      </c>
      <c r="S102" s="77">
        <v>44026</v>
      </c>
      <c r="T102" s="77">
        <v>44034</v>
      </c>
      <c r="U102" s="76">
        <f t="shared" si="11"/>
        <v>8</v>
      </c>
      <c r="V102" s="76">
        <f t="shared" si="12"/>
        <v>0.26666666666666666</v>
      </c>
      <c r="W102" s="73"/>
      <c r="X102" s="73"/>
      <c r="Y102" s="73"/>
      <c r="Z102" s="73"/>
      <c r="AA102" s="73"/>
      <c r="AB102" s="73"/>
      <c r="AC102" s="73"/>
    </row>
    <row r="103" spans="1:29" s="74" customFormat="1" ht="41.25" customHeight="1" x14ac:dyDescent="0.2">
      <c r="A103" s="76"/>
      <c r="B103" s="69" t="s">
        <v>700</v>
      </c>
      <c r="C103" s="76" t="s">
        <v>26</v>
      </c>
      <c r="D103" s="77">
        <v>43924</v>
      </c>
      <c r="E103" s="77">
        <v>43924</v>
      </c>
      <c r="F103" s="76" t="s">
        <v>27</v>
      </c>
      <c r="G103" s="76">
        <v>2</v>
      </c>
      <c r="H103" s="68"/>
      <c r="I103" s="72">
        <v>968</v>
      </c>
      <c r="J103" s="72">
        <v>800</v>
      </c>
      <c r="K103" s="72">
        <v>800</v>
      </c>
      <c r="L103" s="72">
        <f>I103-K103</f>
        <v>168</v>
      </c>
      <c r="M103" s="81" t="s">
        <v>701</v>
      </c>
      <c r="N103" s="76"/>
      <c r="O103" s="69"/>
      <c r="P103" s="69" t="s">
        <v>812</v>
      </c>
      <c r="Q103" s="76" t="s">
        <v>648</v>
      </c>
      <c r="R103" s="76" t="s">
        <v>649</v>
      </c>
      <c r="S103" s="77">
        <v>43924</v>
      </c>
      <c r="T103" s="77">
        <v>43939</v>
      </c>
      <c r="U103" s="76">
        <f t="shared" si="11"/>
        <v>15</v>
      </c>
      <c r="V103" s="76">
        <f t="shared" si="12"/>
        <v>0.5</v>
      </c>
      <c r="W103" s="73"/>
      <c r="X103" s="73"/>
      <c r="Y103" s="73"/>
      <c r="Z103" s="73"/>
      <c r="AA103" s="73"/>
      <c r="AB103" s="73"/>
      <c r="AC103" s="73"/>
    </row>
    <row r="104" spans="1:29" s="74" customFormat="1" ht="41.25" customHeight="1" x14ac:dyDescent="0.2">
      <c r="A104" s="76"/>
      <c r="B104" s="69" t="s">
        <v>702</v>
      </c>
      <c r="C104" s="76" t="s">
        <v>26</v>
      </c>
      <c r="D104" s="77">
        <v>43943</v>
      </c>
      <c r="E104" s="77">
        <v>43943</v>
      </c>
      <c r="F104" s="76" t="s">
        <v>27</v>
      </c>
      <c r="G104" s="76">
        <v>2</v>
      </c>
      <c r="H104" s="68"/>
      <c r="I104" s="72">
        <v>802.15</v>
      </c>
      <c r="J104" s="72">
        <v>802.15</v>
      </c>
      <c r="K104" s="72">
        <v>802.15</v>
      </c>
      <c r="L104" s="72">
        <v>0</v>
      </c>
      <c r="M104" s="81" t="s">
        <v>703</v>
      </c>
      <c r="N104" s="76"/>
      <c r="O104" s="69"/>
      <c r="P104" s="69" t="s">
        <v>812</v>
      </c>
      <c r="Q104" s="76" t="s">
        <v>704</v>
      </c>
      <c r="R104" s="76" t="s">
        <v>451</v>
      </c>
      <c r="S104" s="77">
        <v>43943</v>
      </c>
      <c r="T104" s="77">
        <v>43973</v>
      </c>
      <c r="U104" s="76">
        <f t="shared" si="11"/>
        <v>30</v>
      </c>
      <c r="V104" s="76">
        <f t="shared" si="12"/>
        <v>1</v>
      </c>
      <c r="W104" s="73"/>
      <c r="X104" s="73"/>
      <c r="Y104" s="73"/>
      <c r="Z104" s="73"/>
      <c r="AA104" s="73"/>
      <c r="AB104" s="73"/>
      <c r="AC104" s="73"/>
    </row>
    <row r="105" spans="1:29" s="74" customFormat="1" ht="41.25" customHeight="1" x14ac:dyDescent="0.2">
      <c r="A105" s="76"/>
      <c r="B105" s="69" t="s">
        <v>705</v>
      </c>
      <c r="C105" s="76" t="s">
        <v>26</v>
      </c>
      <c r="D105" s="77">
        <v>43949</v>
      </c>
      <c r="E105" s="77">
        <v>43949</v>
      </c>
      <c r="F105" s="76" t="s">
        <v>27</v>
      </c>
      <c r="G105" s="76">
        <v>2</v>
      </c>
      <c r="H105" s="68"/>
      <c r="I105" s="72">
        <v>1452</v>
      </c>
      <c r="J105" s="72">
        <v>1200</v>
      </c>
      <c r="K105" s="72">
        <v>1200</v>
      </c>
      <c r="L105" s="72">
        <f>I105-K105</f>
        <v>252</v>
      </c>
      <c r="M105" s="81" t="s">
        <v>706</v>
      </c>
      <c r="N105" s="76"/>
      <c r="O105" s="69"/>
      <c r="P105" s="69" t="s">
        <v>812</v>
      </c>
      <c r="Q105" s="76" t="s">
        <v>707</v>
      </c>
      <c r="R105" s="76" t="s">
        <v>452</v>
      </c>
      <c r="S105" s="77">
        <v>43949</v>
      </c>
      <c r="T105" s="77">
        <v>43979</v>
      </c>
      <c r="U105" s="76">
        <f t="shared" si="11"/>
        <v>30</v>
      </c>
      <c r="V105" s="76">
        <f t="shared" si="12"/>
        <v>1</v>
      </c>
      <c r="W105" s="73"/>
      <c r="X105" s="73"/>
      <c r="Y105" s="73"/>
      <c r="Z105" s="73"/>
      <c r="AA105" s="73"/>
      <c r="AB105" s="73"/>
      <c r="AC105" s="73"/>
    </row>
    <row r="106" spans="1:29" s="74" customFormat="1" ht="41.25" customHeight="1" x14ac:dyDescent="0.2">
      <c r="A106" s="76"/>
      <c r="B106" s="69" t="s">
        <v>708</v>
      </c>
      <c r="C106" s="76" t="s">
        <v>26</v>
      </c>
      <c r="D106" s="77">
        <v>43949</v>
      </c>
      <c r="E106" s="77">
        <v>43949</v>
      </c>
      <c r="F106" s="76" t="s">
        <v>27</v>
      </c>
      <c r="G106" s="76">
        <v>2</v>
      </c>
      <c r="H106" s="68"/>
      <c r="I106" s="72">
        <v>3746.08</v>
      </c>
      <c r="J106" s="72">
        <v>3602</v>
      </c>
      <c r="K106" s="72">
        <v>3602</v>
      </c>
      <c r="L106" s="72">
        <f>I106-K106</f>
        <v>144.07999999999993</v>
      </c>
      <c r="M106" s="81" t="s">
        <v>709</v>
      </c>
      <c r="N106" s="76"/>
      <c r="O106" s="69"/>
      <c r="P106" s="69" t="s">
        <v>812</v>
      </c>
      <c r="Q106" s="76" t="s">
        <v>414</v>
      </c>
      <c r="R106" s="76" t="s">
        <v>450</v>
      </c>
      <c r="S106" s="77">
        <v>43949</v>
      </c>
      <c r="T106" s="77">
        <v>43979</v>
      </c>
      <c r="U106" s="76">
        <f t="shared" si="11"/>
        <v>30</v>
      </c>
      <c r="V106" s="76">
        <f t="shared" si="12"/>
        <v>1</v>
      </c>
      <c r="W106" s="73"/>
      <c r="X106" s="73"/>
      <c r="Y106" s="73"/>
      <c r="Z106" s="73"/>
      <c r="AA106" s="73"/>
      <c r="AB106" s="73"/>
      <c r="AC106" s="73"/>
    </row>
    <row r="107" spans="1:29" s="74" customFormat="1" ht="41.25" customHeight="1" x14ac:dyDescent="0.2">
      <c r="A107" s="76"/>
      <c r="B107" s="69" t="s">
        <v>710</v>
      </c>
      <c r="C107" s="76" t="s">
        <v>26</v>
      </c>
      <c r="D107" s="77">
        <v>43909</v>
      </c>
      <c r="E107" s="77">
        <v>43917</v>
      </c>
      <c r="F107" s="76" t="s">
        <v>27</v>
      </c>
      <c r="G107" s="76">
        <v>2</v>
      </c>
      <c r="H107" s="68"/>
      <c r="I107" s="72">
        <v>1815</v>
      </c>
      <c r="J107" s="72">
        <v>1500</v>
      </c>
      <c r="K107" s="72">
        <v>1500</v>
      </c>
      <c r="L107" s="72">
        <f>I107-K107</f>
        <v>315</v>
      </c>
      <c r="M107" s="81" t="s">
        <v>711</v>
      </c>
      <c r="N107" s="76"/>
      <c r="O107" s="69"/>
      <c r="P107" s="69" t="s">
        <v>812</v>
      </c>
      <c r="Q107" s="76" t="s">
        <v>712</v>
      </c>
      <c r="R107" s="76" t="s">
        <v>95</v>
      </c>
      <c r="S107" s="77">
        <v>43917</v>
      </c>
      <c r="T107" s="77">
        <v>44217</v>
      </c>
      <c r="U107" s="76">
        <f t="shared" si="11"/>
        <v>300</v>
      </c>
      <c r="V107" s="76">
        <f t="shared" si="12"/>
        <v>10</v>
      </c>
      <c r="W107" s="73"/>
      <c r="X107" s="73"/>
      <c r="Y107" s="73"/>
      <c r="Z107" s="73"/>
      <c r="AA107" s="73"/>
      <c r="AB107" s="73"/>
      <c r="AC107" s="73"/>
    </row>
    <row r="108" spans="1:29" s="74" customFormat="1" ht="41.25" customHeight="1" x14ac:dyDescent="0.2">
      <c r="A108" s="76"/>
      <c r="B108" s="69" t="s">
        <v>713</v>
      </c>
      <c r="C108" s="76" t="s">
        <v>26</v>
      </c>
      <c r="D108" s="77">
        <v>43950</v>
      </c>
      <c r="E108" s="77">
        <v>43951</v>
      </c>
      <c r="F108" s="76" t="s">
        <v>27</v>
      </c>
      <c r="G108" s="76">
        <v>2</v>
      </c>
      <c r="H108" s="68"/>
      <c r="I108" s="72">
        <v>106.15</v>
      </c>
      <c r="J108" s="72">
        <v>100</v>
      </c>
      <c r="K108" s="72">
        <v>100</v>
      </c>
      <c r="L108" s="72">
        <f>I108-K108</f>
        <v>6.1500000000000057</v>
      </c>
      <c r="M108" s="81" t="s">
        <v>714</v>
      </c>
      <c r="N108" s="76"/>
      <c r="O108" s="69"/>
      <c r="P108" s="69" t="s">
        <v>812</v>
      </c>
      <c r="Q108" s="76" t="s">
        <v>715</v>
      </c>
      <c r="R108" s="76" t="s">
        <v>716</v>
      </c>
      <c r="S108" s="77">
        <v>43951</v>
      </c>
      <c r="T108" s="77">
        <v>44195</v>
      </c>
      <c r="U108" s="76">
        <f t="shared" si="11"/>
        <v>244</v>
      </c>
      <c r="V108" s="76">
        <f t="shared" si="12"/>
        <v>8.1333333333333329</v>
      </c>
      <c r="W108" s="73"/>
      <c r="X108" s="73"/>
      <c r="Y108" s="73"/>
      <c r="Z108" s="73"/>
      <c r="AA108" s="73"/>
      <c r="AB108" s="73"/>
      <c r="AC108" s="73"/>
    </row>
    <row r="109" spans="1:29" s="74" customFormat="1" ht="41.25" customHeight="1" x14ac:dyDescent="0.2">
      <c r="A109" s="76"/>
      <c r="B109" s="69" t="s">
        <v>717</v>
      </c>
      <c r="C109" s="76" t="s">
        <v>26</v>
      </c>
      <c r="D109" s="77">
        <v>43976</v>
      </c>
      <c r="E109" s="77">
        <v>43976</v>
      </c>
      <c r="F109" s="76" t="s">
        <v>27</v>
      </c>
      <c r="G109" s="76">
        <v>2</v>
      </c>
      <c r="H109" s="68"/>
      <c r="I109" s="72">
        <f>K109+L109</f>
        <v>2299</v>
      </c>
      <c r="J109" s="72">
        <v>1900</v>
      </c>
      <c r="K109" s="72">
        <v>1900</v>
      </c>
      <c r="L109" s="72">
        <v>399</v>
      </c>
      <c r="M109" s="81" t="s">
        <v>718</v>
      </c>
      <c r="N109" s="76"/>
      <c r="O109" s="69"/>
      <c r="P109" s="69" t="s">
        <v>812</v>
      </c>
      <c r="Q109" s="76" t="s">
        <v>684</v>
      </c>
      <c r="R109" s="76" t="s">
        <v>469</v>
      </c>
      <c r="S109" s="77">
        <v>43976</v>
      </c>
      <c r="T109" s="77">
        <v>44007</v>
      </c>
      <c r="U109" s="76">
        <f t="shared" si="11"/>
        <v>31</v>
      </c>
      <c r="V109" s="76">
        <f t="shared" si="12"/>
        <v>1.0333333333333334</v>
      </c>
      <c r="W109" s="73"/>
      <c r="X109" s="73"/>
      <c r="Y109" s="73"/>
      <c r="Z109" s="73"/>
      <c r="AA109" s="73"/>
      <c r="AB109" s="73"/>
      <c r="AC109" s="73"/>
    </row>
    <row r="110" spans="1:29" s="74" customFormat="1" ht="41.25" customHeight="1" x14ac:dyDescent="0.2">
      <c r="A110" s="76"/>
      <c r="B110" s="69" t="s">
        <v>719</v>
      </c>
      <c r="C110" s="76" t="s">
        <v>26</v>
      </c>
      <c r="D110" s="77">
        <v>43977</v>
      </c>
      <c r="E110" s="77">
        <v>43977</v>
      </c>
      <c r="F110" s="76" t="s">
        <v>27</v>
      </c>
      <c r="G110" s="76">
        <v>2</v>
      </c>
      <c r="H110" s="68"/>
      <c r="I110" s="72">
        <v>780.2</v>
      </c>
      <c r="J110" s="72">
        <v>780.2</v>
      </c>
      <c r="K110" s="72">
        <v>780.2</v>
      </c>
      <c r="L110" s="72">
        <v>0</v>
      </c>
      <c r="M110" s="81" t="s">
        <v>720</v>
      </c>
      <c r="N110" s="76"/>
      <c r="O110" s="69"/>
      <c r="P110" s="69" t="s">
        <v>812</v>
      </c>
      <c r="Q110" s="76" t="s">
        <v>721</v>
      </c>
      <c r="R110" s="76" t="s">
        <v>635</v>
      </c>
      <c r="S110" s="77">
        <v>44020</v>
      </c>
      <c r="T110" s="77">
        <v>44248</v>
      </c>
      <c r="U110" s="76">
        <f t="shared" si="11"/>
        <v>228</v>
      </c>
      <c r="V110" s="76">
        <f t="shared" si="12"/>
        <v>7.6</v>
      </c>
      <c r="W110" s="73"/>
      <c r="X110" s="73"/>
      <c r="Y110" s="73"/>
      <c r="Z110" s="73"/>
      <c r="AA110" s="73"/>
      <c r="AB110" s="73"/>
      <c r="AC110" s="73"/>
    </row>
    <row r="111" spans="1:29" s="74" customFormat="1" ht="41.25" customHeight="1" x14ac:dyDescent="0.2">
      <c r="A111" s="76"/>
      <c r="B111" s="69" t="s">
        <v>722</v>
      </c>
      <c r="C111" s="76" t="s">
        <v>26</v>
      </c>
      <c r="D111" s="77">
        <v>43985</v>
      </c>
      <c r="E111" s="77">
        <v>43985</v>
      </c>
      <c r="F111" s="76" t="s">
        <v>27</v>
      </c>
      <c r="G111" s="76">
        <v>2</v>
      </c>
      <c r="H111" s="68"/>
      <c r="I111" s="72">
        <v>5989.5</v>
      </c>
      <c r="J111" s="72">
        <v>4950</v>
      </c>
      <c r="K111" s="72">
        <v>4950</v>
      </c>
      <c r="L111" s="72">
        <f>I111-K111</f>
        <v>1039.5</v>
      </c>
      <c r="M111" s="81" t="s">
        <v>723</v>
      </c>
      <c r="N111" s="76"/>
      <c r="O111" s="69"/>
      <c r="P111" s="69" t="s">
        <v>812</v>
      </c>
      <c r="Q111" s="76" t="s">
        <v>724</v>
      </c>
      <c r="R111" s="76" t="s">
        <v>453</v>
      </c>
      <c r="S111" s="77">
        <v>44000</v>
      </c>
      <c r="T111" s="77">
        <v>44005</v>
      </c>
      <c r="U111" s="76">
        <f t="shared" si="11"/>
        <v>5</v>
      </c>
      <c r="V111" s="76">
        <f t="shared" si="12"/>
        <v>0.16666666666666666</v>
      </c>
      <c r="W111" s="73"/>
      <c r="X111" s="73"/>
      <c r="Y111" s="73"/>
      <c r="Z111" s="73"/>
      <c r="AA111" s="73"/>
      <c r="AB111" s="73"/>
      <c r="AC111" s="73"/>
    </row>
    <row r="112" spans="1:29" s="74" customFormat="1" ht="41.25" customHeight="1" x14ac:dyDescent="0.2">
      <c r="A112" s="76"/>
      <c r="B112" s="69" t="s">
        <v>725</v>
      </c>
      <c r="C112" s="76" t="s">
        <v>26</v>
      </c>
      <c r="D112" s="77">
        <v>44021</v>
      </c>
      <c r="E112" s="77">
        <v>44021</v>
      </c>
      <c r="F112" s="76" t="s">
        <v>27</v>
      </c>
      <c r="G112" s="76">
        <v>2</v>
      </c>
      <c r="H112" s="68"/>
      <c r="I112" s="72">
        <v>913.43</v>
      </c>
      <c r="J112" s="72">
        <v>1800</v>
      </c>
      <c r="K112" s="72">
        <v>754.9</v>
      </c>
      <c r="L112" s="72">
        <v>158.53</v>
      </c>
      <c r="M112" s="81" t="s">
        <v>726</v>
      </c>
      <c r="N112" s="76"/>
      <c r="O112" s="69"/>
      <c r="P112" s="69" t="s">
        <v>812</v>
      </c>
      <c r="Q112" s="76" t="s">
        <v>727</v>
      </c>
      <c r="R112" s="76" t="s">
        <v>728</v>
      </c>
      <c r="S112" s="77">
        <v>44021</v>
      </c>
      <c r="T112" s="77">
        <v>44052</v>
      </c>
      <c r="U112" s="76">
        <f t="shared" si="11"/>
        <v>31</v>
      </c>
      <c r="V112" s="76">
        <f t="shared" si="12"/>
        <v>1.0333333333333334</v>
      </c>
      <c r="W112" s="73"/>
      <c r="X112" s="73"/>
      <c r="Y112" s="73"/>
      <c r="Z112" s="73"/>
      <c r="AA112" s="73"/>
      <c r="AB112" s="73"/>
      <c r="AC112" s="73"/>
    </row>
    <row r="113" spans="1:29" s="74" customFormat="1" ht="41.25" customHeight="1" x14ac:dyDescent="0.2">
      <c r="A113" s="76"/>
      <c r="B113" s="69" t="s">
        <v>729</v>
      </c>
      <c r="C113" s="76" t="s">
        <v>26</v>
      </c>
      <c r="D113" s="77">
        <v>44018</v>
      </c>
      <c r="E113" s="77">
        <v>44018</v>
      </c>
      <c r="F113" s="76" t="s">
        <v>27</v>
      </c>
      <c r="G113" s="76">
        <v>2</v>
      </c>
      <c r="H113" s="68"/>
      <c r="I113" s="72">
        <v>4658.5</v>
      </c>
      <c r="J113" s="72">
        <v>3850</v>
      </c>
      <c r="K113" s="72">
        <v>3850</v>
      </c>
      <c r="L113" s="72">
        <v>808.5</v>
      </c>
      <c r="M113" s="81" t="s">
        <v>730</v>
      </c>
      <c r="N113" s="76"/>
      <c r="O113" s="69"/>
      <c r="P113" s="69" t="s">
        <v>812</v>
      </c>
      <c r="Q113" s="76" t="s">
        <v>68</v>
      </c>
      <c r="R113" s="76" t="s">
        <v>731</v>
      </c>
      <c r="S113" s="77">
        <v>44018</v>
      </c>
      <c r="T113" s="77">
        <v>44233</v>
      </c>
      <c r="U113" s="76">
        <f t="shared" si="11"/>
        <v>215</v>
      </c>
      <c r="V113" s="76">
        <f t="shared" si="12"/>
        <v>7.166666666666667</v>
      </c>
      <c r="W113" s="73"/>
      <c r="X113" s="73"/>
      <c r="Y113" s="73"/>
      <c r="Z113" s="73"/>
      <c r="AA113" s="73"/>
      <c r="AB113" s="73"/>
      <c r="AC113" s="73"/>
    </row>
    <row r="114" spans="1:29" s="74" customFormat="1" ht="45.6" customHeight="1" x14ac:dyDescent="0.2">
      <c r="A114" s="76"/>
      <c r="B114" s="69" t="s">
        <v>732</v>
      </c>
      <c r="C114" s="76" t="s">
        <v>26</v>
      </c>
      <c r="D114" s="77">
        <v>44040</v>
      </c>
      <c r="E114" s="77">
        <v>44040</v>
      </c>
      <c r="F114" s="76" t="s">
        <v>27</v>
      </c>
      <c r="G114" s="76">
        <v>2</v>
      </c>
      <c r="H114" s="68"/>
      <c r="I114" s="72">
        <v>3206.5</v>
      </c>
      <c r="J114" s="72">
        <v>2650</v>
      </c>
      <c r="K114" s="72">
        <v>2650</v>
      </c>
      <c r="L114" s="72">
        <f>I114-K114</f>
        <v>556.5</v>
      </c>
      <c r="M114" s="81" t="s">
        <v>733</v>
      </c>
      <c r="N114" s="76"/>
      <c r="O114" s="69"/>
      <c r="P114" s="69" t="s">
        <v>812</v>
      </c>
      <c r="Q114" s="76" t="s">
        <v>94</v>
      </c>
      <c r="R114" s="76" t="s">
        <v>95</v>
      </c>
      <c r="S114" s="77">
        <v>44040</v>
      </c>
      <c r="T114" s="77">
        <v>44224</v>
      </c>
      <c r="U114" s="76">
        <f t="shared" si="11"/>
        <v>184</v>
      </c>
      <c r="V114" s="76">
        <f t="shared" si="12"/>
        <v>6.1333333333333337</v>
      </c>
      <c r="W114" s="73"/>
      <c r="X114" s="73"/>
      <c r="Y114" s="73"/>
      <c r="Z114" s="73"/>
      <c r="AA114" s="73"/>
      <c r="AB114" s="73"/>
      <c r="AC114" s="73"/>
    </row>
    <row r="115" spans="1:29" s="74" customFormat="1" ht="45.6" customHeight="1" x14ac:dyDescent="0.2">
      <c r="A115" s="76"/>
      <c r="B115" s="69" t="s">
        <v>734</v>
      </c>
      <c r="C115" s="76" t="s">
        <v>26</v>
      </c>
      <c r="D115" s="77">
        <v>44036</v>
      </c>
      <c r="E115" s="77">
        <v>44036</v>
      </c>
      <c r="F115" s="76" t="s">
        <v>27</v>
      </c>
      <c r="G115" s="76">
        <v>2</v>
      </c>
      <c r="H115" s="68"/>
      <c r="I115" s="72">
        <v>139.15</v>
      </c>
      <c r="J115" s="72">
        <v>115</v>
      </c>
      <c r="K115" s="72">
        <v>115</v>
      </c>
      <c r="L115" s="72">
        <f>I115-K115</f>
        <v>24.150000000000006</v>
      </c>
      <c r="M115" s="81" t="s">
        <v>735</v>
      </c>
      <c r="N115" s="76"/>
      <c r="O115" s="69"/>
      <c r="P115" s="69" t="s">
        <v>812</v>
      </c>
      <c r="Q115" s="76" t="s">
        <v>736</v>
      </c>
      <c r="R115" s="76" t="s">
        <v>579</v>
      </c>
      <c r="S115" s="77">
        <v>44036</v>
      </c>
      <c r="T115" s="77">
        <v>44128</v>
      </c>
      <c r="U115" s="76">
        <f t="shared" si="11"/>
        <v>92</v>
      </c>
      <c r="V115" s="76">
        <f t="shared" si="12"/>
        <v>3.0666666666666669</v>
      </c>
      <c r="W115" s="73"/>
      <c r="X115" s="73"/>
      <c r="Y115" s="73"/>
      <c r="Z115" s="73"/>
      <c r="AA115" s="73"/>
      <c r="AB115" s="73"/>
      <c r="AC115" s="73"/>
    </row>
    <row r="116" spans="1:29" s="74" customFormat="1" ht="45.6" customHeight="1" x14ac:dyDescent="0.2">
      <c r="A116" s="76"/>
      <c r="B116" s="69" t="s">
        <v>737</v>
      </c>
      <c r="C116" s="76" t="s">
        <v>26</v>
      </c>
      <c r="D116" s="77">
        <v>44113</v>
      </c>
      <c r="E116" s="77">
        <v>44113</v>
      </c>
      <c r="F116" s="76" t="s">
        <v>27</v>
      </c>
      <c r="G116" s="76">
        <v>2</v>
      </c>
      <c r="H116" s="68"/>
      <c r="I116" s="72">
        <v>1306.8</v>
      </c>
      <c r="J116" s="72">
        <v>1240</v>
      </c>
      <c r="K116" s="72">
        <v>1080</v>
      </c>
      <c r="L116" s="72">
        <v>226.8</v>
      </c>
      <c r="M116" s="81" t="s">
        <v>738</v>
      </c>
      <c r="N116" s="76"/>
      <c r="O116" s="69"/>
      <c r="P116" s="69" t="s">
        <v>812</v>
      </c>
      <c r="Q116" s="76" t="s">
        <v>739</v>
      </c>
      <c r="R116" s="76" t="s">
        <v>645</v>
      </c>
      <c r="S116" s="77">
        <v>44113</v>
      </c>
      <c r="T116" s="77">
        <v>44120</v>
      </c>
      <c r="U116" s="76">
        <f t="shared" si="11"/>
        <v>7</v>
      </c>
      <c r="V116" s="76">
        <f t="shared" si="12"/>
        <v>0.23333333333333334</v>
      </c>
      <c r="W116" s="73"/>
      <c r="X116" s="73"/>
      <c r="Y116" s="73"/>
      <c r="Z116" s="73"/>
      <c r="AA116" s="73"/>
      <c r="AB116" s="73"/>
      <c r="AC116" s="73"/>
    </row>
    <row r="117" spans="1:29" s="74" customFormat="1" ht="45.6" customHeight="1" x14ac:dyDescent="0.2">
      <c r="A117" s="76"/>
      <c r="B117" s="69" t="s">
        <v>740</v>
      </c>
      <c r="C117" s="76" t="s">
        <v>26</v>
      </c>
      <c r="D117" s="77">
        <v>44139</v>
      </c>
      <c r="E117" s="77">
        <v>44140</v>
      </c>
      <c r="F117" s="76" t="s">
        <v>27</v>
      </c>
      <c r="G117" s="76">
        <v>2</v>
      </c>
      <c r="H117" s="68"/>
      <c r="I117" s="72">
        <v>3303.3</v>
      </c>
      <c r="J117" s="72">
        <v>2730</v>
      </c>
      <c r="K117" s="72">
        <v>2730</v>
      </c>
      <c r="L117" s="72">
        <f>I117-K117</f>
        <v>573.30000000000018</v>
      </c>
      <c r="M117" s="81" t="s">
        <v>741</v>
      </c>
      <c r="N117" s="76"/>
      <c r="O117" s="69"/>
      <c r="P117" s="69" t="s">
        <v>812</v>
      </c>
      <c r="Q117" s="76" t="s">
        <v>742</v>
      </c>
      <c r="R117" s="76" t="s">
        <v>743</v>
      </c>
      <c r="S117" s="77">
        <v>44140</v>
      </c>
      <c r="T117" s="77">
        <v>44170</v>
      </c>
      <c r="U117" s="76">
        <f t="shared" si="11"/>
        <v>30</v>
      </c>
      <c r="V117" s="76">
        <f t="shared" si="12"/>
        <v>1</v>
      </c>
      <c r="W117" s="73"/>
      <c r="X117" s="73"/>
      <c r="Y117" s="73"/>
      <c r="Z117" s="73"/>
      <c r="AA117" s="73"/>
      <c r="AB117" s="73"/>
      <c r="AC117" s="73"/>
    </row>
    <row r="118" spans="1:29" s="74" customFormat="1" ht="45.6" customHeight="1" x14ac:dyDescent="0.2">
      <c r="A118" s="76"/>
      <c r="B118" s="69" t="s">
        <v>744</v>
      </c>
      <c r="C118" s="76" t="s">
        <v>26</v>
      </c>
      <c r="D118" s="77">
        <v>44153</v>
      </c>
      <c r="E118" s="77">
        <v>44153</v>
      </c>
      <c r="F118" s="76" t="s">
        <v>27</v>
      </c>
      <c r="G118" s="76">
        <v>2</v>
      </c>
      <c r="H118" s="68"/>
      <c r="I118" s="72">
        <v>1464.1</v>
      </c>
      <c r="J118" s="72">
        <v>1210</v>
      </c>
      <c r="K118" s="72">
        <v>1210</v>
      </c>
      <c r="L118" s="72">
        <f>I118-K118</f>
        <v>254.09999999999991</v>
      </c>
      <c r="M118" s="81" t="s">
        <v>745</v>
      </c>
      <c r="N118" s="76"/>
      <c r="O118" s="69"/>
      <c r="P118" s="69" t="s">
        <v>812</v>
      </c>
      <c r="Q118" s="76" t="s">
        <v>746</v>
      </c>
      <c r="R118" s="76" t="s">
        <v>747</v>
      </c>
      <c r="S118" s="77">
        <v>44153</v>
      </c>
      <c r="T118" s="77">
        <v>44183</v>
      </c>
      <c r="U118" s="76">
        <f t="shared" si="11"/>
        <v>30</v>
      </c>
      <c r="V118" s="76">
        <f t="shared" si="12"/>
        <v>1</v>
      </c>
      <c r="W118" s="73"/>
      <c r="X118" s="73"/>
      <c r="Y118" s="73"/>
      <c r="Z118" s="73"/>
      <c r="AA118" s="73"/>
      <c r="AB118" s="73"/>
      <c r="AC118" s="73"/>
    </row>
    <row r="119" spans="1:29" s="74" customFormat="1" ht="45.6" customHeight="1" x14ac:dyDescent="0.2">
      <c r="A119" s="76"/>
      <c r="B119" s="69" t="s">
        <v>748</v>
      </c>
      <c r="C119" s="76" t="s">
        <v>26</v>
      </c>
      <c r="D119" s="76"/>
      <c r="E119" s="76"/>
      <c r="F119" s="76" t="s">
        <v>27</v>
      </c>
      <c r="G119" s="76">
        <v>2</v>
      </c>
      <c r="H119" s="68"/>
      <c r="I119" s="72"/>
      <c r="J119" s="72">
        <v>2830</v>
      </c>
      <c r="K119" s="72">
        <v>2830</v>
      </c>
      <c r="L119" s="72"/>
      <c r="M119" s="81" t="s">
        <v>749</v>
      </c>
      <c r="N119" s="76"/>
      <c r="O119" s="69"/>
      <c r="P119" s="69" t="s">
        <v>812</v>
      </c>
      <c r="Q119" s="78" t="s">
        <v>750</v>
      </c>
      <c r="R119" s="76" t="s">
        <v>751</v>
      </c>
      <c r="S119" s="76"/>
      <c r="T119" s="76"/>
      <c r="U119" s="76">
        <f t="shared" si="11"/>
        <v>0</v>
      </c>
      <c r="V119" s="76">
        <f t="shared" si="12"/>
        <v>0</v>
      </c>
      <c r="W119" s="73"/>
      <c r="X119" s="73"/>
      <c r="Y119" s="73"/>
      <c r="Z119" s="73"/>
      <c r="AA119" s="73"/>
      <c r="AB119" s="73"/>
      <c r="AC119" s="73"/>
    </row>
    <row r="120" spans="1:29" s="74" customFormat="1" ht="45.6" customHeight="1" x14ac:dyDescent="0.2">
      <c r="A120" s="76"/>
      <c r="B120" s="69" t="s">
        <v>752</v>
      </c>
      <c r="C120" s="76" t="s">
        <v>26</v>
      </c>
      <c r="D120" s="77">
        <v>44158</v>
      </c>
      <c r="E120" s="77">
        <v>44158</v>
      </c>
      <c r="F120" s="76" t="s">
        <v>27</v>
      </c>
      <c r="G120" s="76">
        <v>2</v>
      </c>
      <c r="H120" s="68"/>
      <c r="I120" s="72">
        <v>1270.5</v>
      </c>
      <c r="J120" s="72">
        <v>1050</v>
      </c>
      <c r="K120" s="72">
        <v>1050</v>
      </c>
      <c r="L120" s="72">
        <f t="shared" ref="L120:L125" si="13">I120-K120</f>
        <v>220.5</v>
      </c>
      <c r="M120" s="81" t="s">
        <v>753</v>
      </c>
      <c r="N120" s="76"/>
      <c r="O120" s="69"/>
      <c r="P120" s="69" t="s">
        <v>812</v>
      </c>
      <c r="Q120" s="76" t="s">
        <v>754</v>
      </c>
      <c r="R120" s="76" t="s">
        <v>95</v>
      </c>
      <c r="S120" s="77">
        <v>44158</v>
      </c>
      <c r="T120" s="77">
        <v>44250</v>
      </c>
      <c r="U120" s="76">
        <f t="shared" si="11"/>
        <v>92</v>
      </c>
      <c r="V120" s="76">
        <f t="shared" si="12"/>
        <v>3.0666666666666669</v>
      </c>
      <c r="W120" s="73"/>
      <c r="X120" s="73"/>
      <c r="Y120" s="73"/>
      <c r="Z120" s="73"/>
      <c r="AA120" s="73"/>
      <c r="AB120" s="73"/>
      <c r="AC120" s="73"/>
    </row>
    <row r="121" spans="1:29" s="74" customFormat="1" ht="45.6" customHeight="1" x14ac:dyDescent="0.2">
      <c r="A121" s="76"/>
      <c r="B121" s="69" t="s">
        <v>755</v>
      </c>
      <c r="C121" s="76" t="s">
        <v>26</v>
      </c>
      <c r="D121" s="77">
        <v>44165</v>
      </c>
      <c r="E121" s="77">
        <v>44165</v>
      </c>
      <c r="F121" s="76" t="s">
        <v>27</v>
      </c>
      <c r="G121" s="76">
        <v>2</v>
      </c>
      <c r="H121" s="68"/>
      <c r="I121" s="72">
        <v>1742.4</v>
      </c>
      <c r="J121" s="72">
        <v>1440</v>
      </c>
      <c r="K121" s="72">
        <v>1440</v>
      </c>
      <c r="L121" s="72">
        <f t="shared" si="13"/>
        <v>302.40000000000009</v>
      </c>
      <c r="M121" s="81" t="s">
        <v>756</v>
      </c>
      <c r="N121" s="76"/>
      <c r="O121" s="69"/>
      <c r="P121" s="69" t="s">
        <v>812</v>
      </c>
      <c r="Q121" s="76" t="s">
        <v>94</v>
      </c>
      <c r="R121" s="76" t="s">
        <v>95</v>
      </c>
      <c r="S121" s="77">
        <v>44165</v>
      </c>
      <c r="T121" s="77" t="s">
        <v>757</v>
      </c>
      <c r="U121" s="76">
        <v>92</v>
      </c>
      <c r="V121" s="76">
        <f t="shared" si="12"/>
        <v>3.0666666666666669</v>
      </c>
      <c r="W121" s="73"/>
      <c r="X121" s="73"/>
      <c r="Y121" s="73"/>
      <c r="Z121" s="73"/>
      <c r="AA121" s="73"/>
      <c r="AB121" s="73"/>
      <c r="AC121" s="73"/>
    </row>
    <row r="122" spans="1:29" s="74" customFormat="1" ht="45.6" customHeight="1" x14ac:dyDescent="0.2">
      <c r="A122" s="76"/>
      <c r="B122" s="69" t="s">
        <v>758</v>
      </c>
      <c r="C122" s="76" t="s">
        <v>26</v>
      </c>
      <c r="D122" s="77">
        <v>44175</v>
      </c>
      <c r="E122" s="77">
        <v>44175</v>
      </c>
      <c r="F122" s="76" t="s">
        <v>27</v>
      </c>
      <c r="G122" s="76">
        <v>2</v>
      </c>
      <c r="H122" s="68"/>
      <c r="I122" s="72">
        <v>423.5</v>
      </c>
      <c r="J122" s="72">
        <v>350</v>
      </c>
      <c r="K122" s="72">
        <v>350</v>
      </c>
      <c r="L122" s="72">
        <f t="shared" si="13"/>
        <v>73.5</v>
      </c>
      <c r="M122" s="81" t="s">
        <v>759</v>
      </c>
      <c r="N122" s="76"/>
      <c r="O122" s="69"/>
      <c r="P122" s="69" t="s">
        <v>812</v>
      </c>
      <c r="Q122" s="76" t="s">
        <v>364</v>
      </c>
      <c r="R122" s="76" t="s">
        <v>138</v>
      </c>
      <c r="S122" s="77">
        <v>44175</v>
      </c>
      <c r="T122" s="77">
        <v>44176</v>
      </c>
      <c r="U122" s="76">
        <v>1</v>
      </c>
      <c r="V122" s="76">
        <f t="shared" si="12"/>
        <v>3.3333333333333333E-2</v>
      </c>
      <c r="W122" s="73"/>
      <c r="X122" s="73"/>
      <c r="Y122" s="73"/>
      <c r="Z122" s="73"/>
      <c r="AA122" s="73"/>
      <c r="AB122" s="73"/>
      <c r="AC122" s="73"/>
    </row>
    <row r="123" spans="1:29" s="74" customFormat="1" ht="45.6" customHeight="1" x14ac:dyDescent="0.2">
      <c r="A123" s="76"/>
      <c r="B123" s="69" t="s">
        <v>760</v>
      </c>
      <c r="C123" s="76" t="s">
        <v>26</v>
      </c>
      <c r="D123" s="77">
        <v>44179</v>
      </c>
      <c r="E123" s="77">
        <v>44179</v>
      </c>
      <c r="F123" s="76" t="s">
        <v>27</v>
      </c>
      <c r="G123" s="76">
        <v>2</v>
      </c>
      <c r="H123" s="68"/>
      <c r="I123" s="72">
        <v>954</v>
      </c>
      <c r="J123" s="72">
        <v>900</v>
      </c>
      <c r="K123" s="72">
        <v>900</v>
      </c>
      <c r="L123" s="72">
        <f t="shared" si="13"/>
        <v>54</v>
      </c>
      <c r="M123" s="81" t="s">
        <v>761</v>
      </c>
      <c r="N123" s="76"/>
      <c r="O123" s="69"/>
      <c r="P123" s="69" t="s">
        <v>812</v>
      </c>
      <c r="Q123" s="76" t="s">
        <v>762</v>
      </c>
      <c r="R123" s="76" t="s">
        <v>763</v>
      </c>
      <c r="S123" s="77">
        <v>44179</v>
      </c>
      <c r="T123" s="77">
        <v>44483</v>
      </c>
      <c r="U123" s="76">
        <f t="shared" ref="U123:U129" si="14">T123-S123</f>
        <v>304</v>
      </c>
      <c r="V123" s="76">
        <f t="shared" si="12"/>
        <v>10.133333333333333</v>
      </c>
      <c r="W123" s="73"/>
      <c r="X123" s="73"/>
      <c r="Y123" s="73"/>
      <c r="Z123" s="73"/>
      <c r="AA123" s="73"/>
      <c r="AB123" s="73"/>
      <c r="AC123" s="73"/>
    </row>
    <row r="124" spans="1:29" s="74" customFormat="1" ht="45.6" customHeight="1" x14ac:dyDescent="0.2">
      <c r="A124" s="76"/>
      <c r="B124" s="69" t="s">
        <v>764</v>
      </c>
      <c r="C124" s="76" t="s">
        <v>26</v>
      </c>
      <c r="D124" s="77">
        <v>44176</v>
      </c>
      <c r="E124" s="77">
        <v>44177</v>
      </c>
      <c r="F124" s="76" t="s">
        <v>27</v>
      </c>
      <c r="G124" s="76">
        <v>2</v>
      </c>
      <c r="H124" s="68"/>
      <c r="I124" s="72">
        <v>477</v>
      </c>
      <c r="J124" s="72">
        <v>450</v>
      </c>
      <c r="K124" s="72">
        <v>450</v>
      </c>
      <c r="L124" s="72">
        <f t="shared" si="13"/>
        <v>27</v>
      </c>
      <c r="M124" s="81" t="s">
        <v>765</v>
      </c>
      <c r="N124" s="76"/>
      <c r="O124" s="69"/>
      <c r="P124" s="69" t="s">
        <v>812</v>
      </c>
      <c r="Q124" s="76" t="s">
        <v>766</v>
      </c>
      <c r="R124" s="76" t="s">
        <v>767</v>
      </c>
      <c r="S124" s="77">
        <v>44177</v>
      </c>
      <c r="T124" s="77">
        <v>44481</v>
      </c>
      <c r="U124" s="76">
        <f t="shared" si="14"/>
        <v>304</v>
      </c>
      <c r="V124" s="76">
        <f t="shared" si="12"/>
        <v>10.133333333333333</v>
      </c>
      <c r="W124" s="73"/>
      <c r="X124" s="73"/>
      <c r="Y124" s="73"/>
      <c r="Z124" s="73"/>
      <c r="AA124" s="73"/>
      <c r="AB124" s="73"/>
      <c r="AC124" s="73"/>
    </row>
    <row r="125" spans="1:29" s="74" customFormat="1" ht="45.6" customHeight="1" x14ac:dyDescent="0.2">
      <c r="A125" s="76"/>
      <c r="B125" s="69" t="s">
        <v>768</v>
      </c>
      <c r="C125" s="76" t="s">
        <v>26</v>
      </c>
      <c r="D125" s="77">
        <v>44179</v>
      </c>
      <c r="E125" s="77">
        <v>44180</v>
      </c>
      <c r="F125" s="76" t="s">
        <v>27</v>
      </c>
      <c r="G125" s="76">
        <v>2</v>
      </c>
      <c r="H125" s="68"/>
      <c r="I125" s="72">
        <v>442.5</v>
      </c>
      <c r="J125" s="72">
        <v>365.7</v>
      </c>
      <c r="K125" s="72">
        <v>365.7</v>
      </c>
      <c r="L125" s="72">
        <f t="shared" si="13"/>
        <v>76.800000000000011</v>
      </c>
      <c r="M125" s="81" t="s">
        <v>769</v>
      </c>
      <c r="N125" s="76"/>
      <c r="O125" s="69"/>
      <c r="P125" s="69" t="s">
        <v>812</v>
      </c>
      <c r="Q125" s="76" t="s">
        <v>110</v>
      </c>
      <c r="R125" s="76" t="s">
        <v>111</v>
      </c>
      <c r="S125" s="77">
        <v>44180</v>
      </c>
      <c r="T125" s="77">
        <v>44270</v>
      </c>
      <c r="U125" s="76">
        <f t="shared" si="14"/>
        <v>90</v>
      </c>
      <c r="V125" s="76">
        <f t="shared" si="12"/>
        <v>3</v>
      </c>
      <c r="W125" s="73"/>
      <c r="X125" s="73"/>
      <c r="Y125" s="73"/>
      <c r="Z125" s="73"/>
      <c r="AA125" s="73"/>
      <c r="AB125" s="73"/>
      <c r="AC125" s="73"/>
    </row>
    <row r="126" spans="1:29" s="74" customFormat="1" ht="45.6" customHeight="1" x14ac:dyDescent="0.2">
      <c r="A126" s="76"/>
      <c r="B126" s="69" t="s">
        <v>770</v>
      </c>
      <c r="C126" s="76" t="s">
        <v>26</v>
      </c>
      <c r="D126" s="77">
        <v>44180</v>
      </c>
      <c r="E126" s="77">
        <v>44180</v>
      </c>
      <c r="F126" s="76" t="s">
        <v>27</v>
      </c>
      <c r="G126" s="76">
        <v>2</v>
      </c>
      <c r="H126" s="68"/>
      <c r="I126" s="72">
        <v>600</v>
      </c>
      <c r="J126" s="72">
        <v>600</v>
      </c>
      <c r="K126" s="72">
        <v>600</v>
      </c>
      <c r="L126" s="72">
        <v>0</v>
      </c>
      <c r="M126" s="81" t="s">
        <v>771</v>
      </c>
      <c r="N126" s="76"/>
      <c r="O126" s="69"/>
      <c r="P126" s="69" t="s">
        <v>812</v>
      </c>
      <c r="Q126" s="76" t="s">
        <v>772</v>
      </c>
      <c r="R126" s="76" t="s">
        <v>773</v>
      </c>
      <c r="S126" s="77">
        <v>44180</v>
      </c>
      <c r="T126" s="77">
        <v>44187</v>
      </c>
      <c r="U126" s="76">
        <f t="shared" si="14"/>
        <v>7</v>
      </c>
      <c r="V126" s="76">
        <f t="shared" si="12"/>
        <v>0.23333333333333334</v>
      </c>
      <c r="W126" s="73"/>
      <c r="X126" s="73"/>
      <c r="Y126" s="73"/>
      <c r="Z126" s="73"/>
      <c r="AA126" s="73"/>
      <c r="AB126" s="73"/>
      <c r="AC126" s="73"/>
    </row>
    <row r="127" spans="1:29" s="74" customFormat="1" ht="45.6" customHeight="1" x14ac:dyDescent="0.2">
      <c r="A127" s="76"/>
      <c r="B127" s="69" t="s">
        <v>774</v>
      </c>
      <c r="C127" s="76" t="s">
        <v>26</v>
      </c>
      <c r="D127" s="77">
        <v>44186</v>
      </c>
      <c r="E127" s="77">
        <v>44186</v>
      </c>
      <c r="F127" s="76" t="s">
        <v>27</v>
      </c>
      <c r="G127" s="76">
        <v>2</v>
      </c>
      <c r="H127" s="68"/>
      <c r="I127" s="72">
        <v>363</v>
      </c>
      <c r="J127" s="72">
        <v>300</v>
      </c>
      <c r="K127" s="72">
        <v>300</v>
      </c>
      <c r="L127" s="72">
        <f>I127-K127</f>
        <v>63</v>
      </c>
      <c r="M127" s="81" t="s">
        <v>775</v>
      </c>
      <c r="N127" s="76"/>
      <c r="O127" s="69"/>
      <c r="P127" s="69" t="s">
        <v>812</v>
      </c>
      <c r="Q127" s="76" t="s">
        <v>776</v>
      </c>
      <c r="R127" s="79" t="s">
        <v>777</v>
      </c>
      <c r="S127" s="77">
        <v>44186</v>
      </c>
      <c r="T127" s="77">
        <v>44490</v>
      </c>
      <c r="U127" s="76">
        <f t="shared" si="14"/>
        <v>304</v>
      </c>
      <c r="V127" s="76">
        <f t="shared" si="12"/>
        <v>10.133333333333333</v>
      </c>
      <c r="W127" s="73"/>
      <c r="X127" s="73"/>
      <c r="Y127" s="73"/>
      <c r="Z127" s="73"/>
      <c r="AA127" s="73"/>
      <c r="AB127" s="73"/>
      <c r="AC127" s="73"/>
    </row>
    <row r="128" spans="1:29" s="74" customFormat="1" ht="45.6" customHeight="1" x14ac:dyDescent="0.2">
      <c r="A128" s="76"/>
      <c r="B128" s="69" t="s">
        <v>778</v>
      </c>
      <c r="C128" s="76" t="s">
        <v>26</v>
      </c>
      <c r="D128" s="77">
        <v>43889</v>
      </c>
      <c r="E128" s="77">
        <v>43889</v>
      </c>
      <c r="F128" s="76" t="s">
        <v>27</v>
      </c>
      <c r="G128" s="76">
        <v>2</v>
      </c>
      <c r="H128" s="68"/>
      <c r="I128" s="72">
        <v>61.49</v>
      </c>
      <c r="J128" s="72">
        <v>50.82</v>
      </c>
      <c r="K128" s="72">
        <v>50.82</v>
      </c>
      <c r="L128" s="72">
        <f>I128-K128</f>
        <v>10.670000000000002</v>
      </c>
      <c r="M128" s="81" t="s">
        <v>779</v>
      </c>
      <c r="N128" s="76"/>
      <c r="O128" s="69"/>
      <c r="P128" s="69" t="s">
        <v>812</v>
      </c>
      <c r="Q128" s="76" t="s">
        <v>780</v>
      </c>
      <c r="R128" s="76" t="s">
        <v>781</v>
      </c>
      <c r="S128" s="77">
        <v>43889</v>
      </c>
      <c r="T128" s="77">
        <v>43896</v>
      </c>
      <c r="U128" s="76">
        <f t="shared" si="14"/>
        <v>7</v>
      </c>
      <c r="V128" s="76">
        <f t="shared" si="12"/>
        <v>0.23333333333333334</v>
      </c>
      <c r="W128" s="73"/>
      <c r="X128" s="73"/>
      <c r="Y128" s="73"/>
      <c r="Z128" s="73"/>
      <c r="AA128" s="73"/>
      <c r="AB128" s="73"/>
      <c r="AC128" s="73"/>
    </row>
    <row r="129" spans="1:29" s="96" customFormat="1" ht="45.6" customHeight="1" x14ac:dyDescent="0.2">
      <c r="A129" s="90"/>
      <c r="B129" s="91" t="s">
        <v>782</v>
      </c>
      <c r="C129" s="90" t="s">
        <v>26</v>
      </c>
      <c r="D129" s="92">
        <v>43871</v>
      </c>
      <c r="E129" s="92">
        <v>43871</v>
      </c>
      <c r="F129" s="90" t="s">
        <v>27</v>
      </c>
      <c r="G129" s="90">
        <v>2</v>
      </c>
      <c r="H129" s="93"/>
      <c r="I129" s="94">
        <v>375.81</v>
      </c>
      <c r="J129" s="94">
        <v>310.58999999999997</v>
      </c>
      <c r="K129" s="94">
        <v>310.58999999999997</v>
      </c>
      <c r="L129" s="94">
        <f>I129-K129</f>
        <v>65.220000000000027</v>
      </c>
      <c r="M129" s="95" t="s">
        <v>783</v>
      </c>
      <c r="N129" s="90"/>
      <c r="O129" s="69"/>
      <c r="P129" s="69" t="s">
        <v>812</v>
      </c>
      <c r="Q129" s="90" t="s">
        <v>780</v>
      </c>
      <c r="R129" s="90" t="s">
        <v>781</v>
      </c>
      <c r="S129" s="92">
        <v>43871</v>
      </c>
      <c r="T129" s="92">
        <v>43878</v>
      </c>
      <c r="U129" s="90">
        <f t="shared" si="14"/>
        <v>7</v>
      </c>
      <c r="V129" s="90">
        <f t="shared" si="12"/>
        <v>0.23333333333333334</v>
      </c>
      <c r="W129" s="97"/>
      <c r="X129" s="97"/>
      <c r="Y129" s="97"/>
      <c r="Z129" s="97"/>
      <c r="AA129" s="97"/>
      <c r="AB129" s="97"/>
      <c r="AC129" s="97"/>
    </row>
  </sheetData>
  <phoneticPr fontId="2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Contratos</vt:lpstr>
      <vt:lpstr>Convenios</vt:lpstr>
      <vt:lpstr>Contratos menores</vt:lpstr>
    </vt:vector>
  </TitlesOfParts>
  <Company>Instituto de Credito Oficial Paseo del Prado 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Sanchez Martin</dc:creator>
  <cp:lastModifiedBy>Mar Rodriguez Laso</cp:lastModifiedBy>
  <dcterms:created xsi:type="dcterms:W3CDTF">2020-02-13T14:40:17Z</dcterms:created>
  <dcterms:modified xsi:type="dcterms:W3CDTF">2022-02-28T15:23:59Z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2021-05-10T08:50:34Z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3921d461-c16a-4d80-9525-00177b45e423</vt:lpwstr>
  </property>
  <property fmtid="{D5CDD505-2E9C-101B-9397-08002B2CF9AE}" pid="8" name="MSIP_Label_ea60d57e-af5b-4752-ac57-3e4f28ca11dc_ContentBits">
    <vt:lpwstr>0</vt:lpwstr>
  </property>
</Properties>
</file>